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GMINA\ZAMÓWIENIA PUBLICZNE\PRZETARGI\2017\04 Kredyt\"/>
    </mc:Choice>
  </mc:AlternateContent>
  <bookViews>
    <workbookView xWindow="0" yWindow="0" windowWidth="18450" windowHeight="5835"/>
  </bookViews>
  <sheets>
    <sheet name="INSTRUKCJA" sheetId="6" r:id="rId1"/>
    <sheet name="FORMULARZ OFERTOWY" sheetId="1" r:id="rId2"/>
    <sheet name="KOSZTORYS OFERTOWY" sheetId="2" r:id="rId3"/>
    <sheet name="Excelblog.pl-kwoty slownie" sheetId="5" r:id="rId4"/>
  </sheets>
  <definedNames>
    <definedName name="excelblog_Dziesiatki" localSheetId="3">{"dziesięć";"dwadzieścia";"trzydzieści";"czterdzieści";"pięćdziesiąt";"sześćdziesiąt";"siedemdziesiąt";"osiemdziesiąt";"dziewięćdziesiąt"}</definedName>
    <definedName name="excelblog_Jednosci" localSheetId="3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3">{"sto";"dwieście";"trzysta";"czterysta";"pięćset";"sześćset";"siedemset";"osiemset";"dziewięćset"}</definedName>
    <definedName name="_xlnm.Print_Area" localSheetId="1">'FORMULARZ OFERTOWY'!$A$1:$M$86</definedName>
    <definedName name="_xlnm.Print_Area" localSheetId="0">INSTRUKCJA!$E$4:$M$14</definedName>
    <definedName name="_xlnm.Print_Area" localSheetId="2">'KOSZTORYS OFERTOWY'!$A$1:$I$96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14" i="2"/>
  <c r="H13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B38" i="5" l="1"/>
  <c r="B37" i="5"/>
  <c r="B36" i="5"/>
  <c r="D34" i="5"/>
  <c r="C34" i="5"/>
  <c r="H33" i="5"/>
  <c r="H34" i="5" s="1"/>
  <c r="G33" i="5"/>
  <c r="G34" i="5" s="1"/>
  <c r="F33" i="5"/>
  <c r="F34" i="5" s="1"/>
  <c r="E33" i="5"/>
  <c r="E34" i="5" s="1"/>
  <c r="D33" i="5"/>
  <c r="B24" i="5"/>
  <c r="B23" i="5"/>
  <c r="B22" i="5"/>
  <c r="D20" i="5"/>
  <c r="C20" i="5"/>
  <c r="H19" i="5"/>
  <c r="H20" i="5" s="1"/>
  <c r="G19" i="5"/>
  <c r="G20" i="5" s="1"/>
  <c r="F19" i="5"/>
  <c r="F20" i="5" s="1"/>
  <c r="E19" i="5"/>
  <c r="E20" i="5" s="1"/>
  <c r="D19" i="5"/>
  <c r="F24" i="1" l="1"/>
  <c r="L24" i="1" s="1"/>
  <c r="I22" i="2"/>
  <c r="I14" i="2"/>
  <c r="I15" i="2"/>
  <c r="I16" i="2"/>
  <c r="I18" i="2"/>
  <c r="I19" i="2"/>
  <c r="I20" i="2"/>
  <c r="I23" i="2"/>
  <c r="I24" i="2"/>
  <c r="I26" i="2"/>
  <c r="I27" i="2"/>
  <c r="I28" i="2"/>
  <c r="I30" i="2"/>
  <c r="I31" i="2"/>
  <c r="I32" i="2"/>
  <c r="I35" i="2"/>
  <c r="I36" i="2"/>
  <c r="I38" i="2"/>
  <c r="I39" i="2"/>
  <c r="I40" i="2"/>
  <c r="I42" i="2"/>
  <c r="I43" i="2"/>
  <c r="I46" i="2"/>
  <c r="I47" i="2"/>
  <c r="I48" i="2"/>
  <c r="I50" i="2"/>
  <c r="I51" i="2"/>
  <c r="I52" i="2"/>
  <c r="I54" i="2"/>
  <c r="I55" i="2"/>
  <c r="I56" i="2"/>
  <c r="I58" i="2"/>
  <c r="I59" i="2"/>
  <c r="I60" i="2"/>
  <c r="I63" i="2"/>
  <c r="I64" i="2"/>
  <c r="I66" i="2"/>
  <c r="I67" i="2"/>
  <c r="I68" i="2"/>
  <c r="I71" i="2"/>
  <c r="I72" i="2"/>
  <c r="K24" i="1"/>
  <c r="I24" i="1"/>
  <c r="E78" i="2" s="1"/>
  <c r="C83" i="2"/>
  <c r="E83" i="2" s="1"/>
  <c r="C78" i="2"/>
  <c r="H10" i="2"/>
  <c r="H11" i="2"/>
  <c r="H12" i="2"/>
  <c r="H9" i="2"/>
  <c r="G10" i="2"/>
  <c r="G11" i="2"/>
  <c r="G12" i="2"/>
  <c r="G9" i="2"/>
  <c r="H73" i="2" l="1"/>
  <c r="I44" i="2"/>
  <c r="I34" i="2"/>
  <c r="I12" i="2"/>
  <c r="I11" i="2"/>
  <c r="I70" i="2"/>
  <c r="I62" i="2"/>
  <c r="I10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9" i="2"/>
  <c r="I13" i="2"/>
  <c r="G73" i="2"/>
  <c r="C24" i="1" s="1"/>
  <c r="E24" i="1" l="1"/>
  <c r="G24" i="1" s="1"/>
  <c r="I73" i="2"/>
  <c r="M24" i="1" l="1"/>
  <c r="H31" i="1" l="1"/>
  <c r="B3" i="5"/>
  <c r="H5" i="5" s="1"/>
  <c r="H6" i="5" s="1"/>
  <c r="C6" i="5" l="1"/>
  <c r="G5" i="5"/>
  <c r="G6" i="5" s="1"/>
  <c r="D5" i="5"/>
  <c r="D6" i="5" s="1"/>
  <c r="F5" i="5"/>
  <c r="F6" i="5" s="1"/>
  <c r="E5" i="5"/>
  <c r="E6" i="5" s="1"/>
  <c r="B9" i="5" l="1"/>
  <c r="B8" i="5"/>
  <c r="B10" i="5"/>
  <c r="B32" i="1" s="1"/>
</calcChain>
</file>

<file path=xl/sharedStrings.xml><?xml version="1.0" encoding="utf-8"?>
<sst xmlns="http://schemas.openxmlformats.org/spreadsheetml/2006/main" count="337" uniqueCount="288">
  <si>
    <t> </t>
  </si>
  <si>
    <t>Gmina Mirów</t>
  </si>
  <si>
    <t>Prowizja</t>
  </si>
  <si>
    <t>Inne opłaty</t>
  </si>
  <si>
    <t>zł</t>
  </si>
  <si>
    <t>%</t>
  </si>
  <si>
    <t>Będzie stanowić cenę oferty. Cena ta zawiera wszystkie koszty związane z obsługą przedmiotu zamówienia.</t>
  </si>
  <si>
    <t>OFERTA</t>
  </si>
  <si>
    <t>WYKONAWCA:</t>
  </si>
  <si>
    <t>(w przypadku składania oferty przez Wykonawców wspólnie ubiegających się o udzielenie zamówienia należy podać nazwy oraz dokładne adresy wszystkich Wykonawców)</t>
  </si>
  <si>
    <t>Nr REGON:</t>
  </si>
  <si>
    <t>Siedziba:</t>
  </si>
  <si>
    <t>Nazwa:</t>
  </si>
  <si>
    <t>Nr NIP:</t>
  </si>
  <si>
    <t>reprezentowany przez:</t>
  </si>
  <si>
    <t>Nr tel./fax.</t>
  </si>
  <si>
    <t>Osoba do kontaktu:</t>
  </si>
  <si>
    <t>Adres poczty elektronicznej:</t>
  </si>
  <si>
    <t>ZAMAWIAJĄCY:</t>
  </si>
  <si>
    <t>Mirów Stary 27, 26-503 Mirów Stary</t>
  </si>
  <si>
    <t>Kwota kredytu</t>
  </si>
  <si>
    <t>WIBOR 1-M</t>
  </si>
  <si>
    <t>Marża banku</t>
  </si>
  <si>
    <t>Łącznie (kol. 4+kol. 5+kol. 6)</t>
  </si>
  <si>
    <t>Prosimy o wypełnienie kolumn od 2 do 7</t>
  </si>
  <si>
    <t>Kol. 5 Obejmuje wszystkie rodzaje prowizji (np. od wpłaty gotówkowej, przygotowawcza i inne) bez prowizji od wcześniejszej spłaty kredytu wyrażony w % i PLN od kwoty kredytu.</t>
  </si>
  <si>
    <t>Kwota brutto wyrażona w PLN w kol. 7, tj. kwota</t>
  </si>
  <si>
    <t>(słownie :</t>
  </si>
  <si>
    <t>1)</t>
  </si>
  <si>
    <t>2)</t>
  </si>
  <si>
    <t>3)</t>
  </si>
  <si>
    <t>4)</t>
  </si>
  <si>
    <t>5)</t>
  </si>
  <si>
    <t>6)</t>
  </si>
  <si>
    <r>
      <t xml:space="preserve">1. Nawiązując do postępowania prowadzonego w trybie przetargu nieograniczonego na realizację zamówienia publicznego pn. </t>
    </r>
    <r>
      <rPr>
        <b/>
        <sz val="10"/>
        <color theme="1"/>
        <rFont val="Arial"/>
        <family val="2"/>
        <charset val="238"/>
      </rPr>
      <t>"Udzielenie kredytu długoterminowego w wysokości 1 600 000 zł"</t>
    </r>
    <r>
      <rPr>
        <sz val="10"/>
        <color theme="1"/>
        <rFont val="Arial"/>
        <family val="2"/>
        <charset val="238"/>
      </rPr>
      <t xml:space="preserve"> oferujemy udzielenie kredytu według poniższego zestawienia:</t>
    </r>
  </si>
  <si>
    <t>Przez Mikroprzedsiębiorstwo rozumie się: przedsiębiorstwo, które zatrudnia mniej niż 10 osób i którego roczny obrót lub roczna suma bilansowa nie przekracza 2 milionów EUR.</t>
  </si>
  <si>
    <t>Przez Małe przedsiębiorstwo rozumie się: przedsiębiorstwo, które zatrudnia mniej niż 50 osób i którego roczny obrót lub roczna suma bilansowa nie przekracza 10 milionów EUR.</t>
  </si>
  <si>
    <t>Przez Średnie przedsiębiorstwa rozumie się: przedsiębiorstwa, które nie są mikroprzedsiębiorstwami ani małymi przedsiębiorstwami i które zatrudniają mniej niż 250 osób i których roczny obrót nie przekracza 50 milionów EUR lub roczna suma bilansowa nie przekracza 43 milionów EUR.</t>
  </si>
  <si>
    <t>stronach</t>
  </si>
  <si>
    <t xml:space="preserve">4. Oferta została złożona na </t>
  </si>
  <si>
    <t>,dn.</t>
  </si>
  <si>
    <t>r.</t>
  </si>
  <si>
    <t>cena ofertowa podana w pkt 1 zawiera wszystkie koszty związane z realizacją zamówienia.</t>
  </si>
  <si>
    <t>(nazwa i adres Wykonawcy)</t>
  </si>
  <si>
    <t>Kosztorys ofertowy kredytu długoterminowego w wysokości 1.600.000 zł.</t>
  </si>
  <si>
    <t>Saldo</t>
  </si>
  <si>
    <t>Liczba dni</t>
  </si>
  <si>
    <t>Marża banku % (kol. 3 oferty)</t>
  </si>
  <si>
    <t>I transza</t>
  </si>
  <si>
    <t>30-09-2017</t>
  </si>
  <si>
    <t>14-12-2017</t>
  </si>
  <si>
    <t>II transza</t>
  </si>
  <si>
    <t>15-12-2017</t>
  </si>
  <si>
    <t>31-12-2017</t>
  </si>
  <si>
    <t>01-01-2018</t>
  </si>
  <si>
    <t>31-12-2018</t>
  </si>
  <si>
    <t>01-01-2019</t>
  </si>
  <si>
    <t>31-12-2019</t>
  </si>
  <si>
    <t> rata nr 1</t>
  </si>
  <si>
    <t>01-01-2020</t>
  </si>
  <si>
    <t>30-01-2020</t>
  </si>
  <si>
    <t> rata nr 2</t>
  </si>
  <si>
    <t>31-01-2020</t>
  </si>
  <si>
    <t>28-02-2020</t>
  </si>
  <si>
    <t> rata nr 3</t>
  </si>
  <si>
    <t>29-02-2020</t>
  </si>
  <si>
    <t>30-03-2020</t>
  </si>
  <si>
    <t> rata nr 4</t>
  </si>
  <si>
    <t>31-03-2020</t>
  </si>
  <si>
    <t>29-04-2020</t>
  </si>
  <si>
    <t> rata nr 5</t>
  </si>
  <si>
    <t>30-04-2020</t>
  </si>
  <si>
    <t>30-05-2020</t>
  </si>
  <si>
    <t> rata nr 6</t>
  </si>
  <si>
    <t>31-05-2020</t>
  </si>
  <si>
    <t>29-06-2020</t>
  </si>
  <si>
    <t> rata nr 7</t>
  </si>
  <si>
    <t>30-06-2020</t>
  </si>
  <si>
    <t>30-07-2020</t>
  </si>
  <si>
    <t> rata nr 8</t>
  </si>
  <si>
    <t>31-07-2020</t>
  </si>
  <si>
    <t>30-08-2020</t>
  </si>
  <si>
    <t> rata nr 9</t>
  </si>
  <si>
    <t>31-08-2020</t>
  </si>
  <si>
    <t>29-09-2020</t>
  </si>
  <si>
    <t> rata nr 10</t>
  </si>
  <si>
    <t>30-09-2020</t>
  </si>
  <si>
    <t>30-10-2020</t>
  </si>
  <si>
    <t> rata nr 11</t>
  </si>
  <si>
    <t>31-10-2020</t>
  </si>
  <si>
    <t>29-11-2020</t>
  </si>
  <si>
    <t> rata nr 12</t>
  </si>
  <si>
    <t>30-11-2020</t>
  </si>
  <si>
    <t>30-12-2020</t>
  </si>
  <si>
    <t> rata nr 13</t>
  </si>
  <si>
    <t>31-12-2020</t>
  </si>
  <si>
    <t>30-01-2021</t>
  </si>
  <si>
    <t> rata nr 14</t>
  </si>
  <si>
    <t>31-01-2021</t>
  </si>
  <si>
    <t>27-02-2021</t>
  </si>
  <si>
    <t> rata nr 15</t>
  </si>
  <si>
    <t>28-02-2021</t>
  </si>
  <si>
    <t>30-03-2021</t>
  </si>
  <si>
    <t> rata nr 16</t>
  </si>
  <si>
    <t>31-03-2021</t>
  </si>
  <si>
    <t>29-04-2021</t>
  </si>
  <si>
    <t> rata nr 17</t>
  </si>
  <si>
    <t>30-04-2021</t>
  </si>
  <si>
    <t>30-05-2021</t>
  </si>
  <si>
    <t>31-05-2021</t>
  </si>
  <si>
    <t>29-06-2021</t>
  </si>
  <si>
    <t> rata nr 19</t>
  </si>
  <si>
    <t>30-06-2021</t>
  </si>
  <si>
    <t>30-07-2021</t>
  </si>
  <si>
    <t> rata nr 20</t>
  </si>
  <si>
    <t>31-07-2021</t>
  </si>
  <si>
    <t>30-08-2021</t>
  </si>
  <si>
    <t> rata nr 21</t>
  </si>
  <si>
    <t>31-08-2021</t>
  </si>
  <si>
    <t>29-09-2021</t>
  </si>
  <si>
    <t> rata nr 22</t>
  </si>
  <si>
    <t>30-09-2021</t>
  </si>
  <si>
    <t>30-10-2021</t>
  </si>
  <si>
    <t> rata nr 23</t>
  </si>
  <si>
    <t>31-10-2021</t>
  </si>
  <si>
    <t>29-11-2021</t>
  </si>
  <si>
    <t> rata nr 24</t>
  </si>
  <si>
    <t>30-11-2021</t>
  </si>
  <si>
    <t>30-12-2021</t>
  </si>
  <si>
    <t> rata nr 25</t>
  </si>
  <si>
    <t>31-12-2021</t>
  </si>
  <si>
    <t>30-01-2022</t>
  </si>
  <si>
    <t> rata nr 26</t>
  </si>
  <si>
    <t>31-01-2022</t>
  </si>
  <si>
    <t>27-02-2022</t>
  </si>
  <si>
    <t> rata nr 27</t>
  </si>
  <si>
    <t>28-02-2022</t>
  </si>
  <si>
    <t>30-03-2022</t>
  </si>
  <si>
    <t> rata nr 28</t>
  </si>
  <si>
    <t>31-03-2022</t>
  </si>
  <si>
    <t>29-04-2022</t>
  </si>
  <si>
    <t> rata nr 29</t>
  </si>
  <si>
    <t>30-04-2022</t>
  </si>
  <si>
    <t>30-05-2022</t>
  </si>
  <si>
    <t> rata nr 30</t>
  </si>
  <si>
    <t>31-05-2022</t>
  </si>
  <si>
    <t>29-06-2022</t>
  </si>
  <si>
    <t> rata nr 31</t>
  </si>
  <si>
    <t>30-06-2022</t>
  </si>
  <si>
    <t>30-07-2022</t>
  </si>
  <si>
    <t> rata nr 32</t>
  </si>
  <si>
    <t>31-07-2022</t>
  </si>
  <si>
    <t>30-08-2022</t>
  </si>
  <si>
    <t> rata nr 33</t>
  </si>
  <si>
    <t>31-08-2022</t>
  </si>
  <si>
    <t>29-09-2022</t>
  </si>
  <si>
    <t> rata nr 34</t>
  </si>
  <si>
    <t>30-09-2022</t>
  </si>
  <si>
    <t>30-10-2022</t>
  </si>
  <si>
    <t> rata nr 35</t>
  </si>
  <si>
    <t>31-10-2022</t>
  </si>
  <si>
    <t>29-11-2022</t>
  </si>
  <si>
    <t> rata nr 36</t>
  </si>
  <si>
    <t>30-11-2022</t>
  </si>
  <si>
    <t>30-12-2022</t>
  </si>
  <si>
    <t> rata nr 37</t>
  </si>
  <si>
    <t>31-12-2022</t>
  </si>
  <si>
    <t>30-01-2023</t>
  </si>
  <si>
    <t> rata nr 38</t>
  </si>
  <si>
    <t>31-01-2023</t>
  </si>
  <si>
    <t>27-02-2023</t>
  </si>
  <si>
    <t> rata nr 40</t>
  </si>
  <si>
    <t>28-02-2023</t>
  </si>
  <si>
    <t>30-03-2023</t>
  </si>
  <si>
    <t> rata nr 41</t>
  </si>
  <si>
    <t>31-03-2023</t>
  </si>
  <si>
    <t>29-04-2023</t>
  </si>
  <si>
    <t> rata nr 42</t>
  </si>
  <si>
    <t>30-04-2023</t>
  </si>
  <si>
    <t>30-05-2023</t>
  </si>
  <si>
    <t> rata nr 43</t>
  </si>
  <si>
    <t>31-05-2023</t>
  </si>
  <si>
    <t>29-06-2023</t>
  </si>
  <si>
    <t> rata nr 44</t>
  </si>
  <si>
    <t>30-06-2023</t>
  </si>
  <si>
    <t>30-07-2023</t>
  </si>
  <si>
    <t> rata nr 45</t>
  </si>
  <si>
    <t>31-07-2023</t>
  </si>
  <si>
    <t>30-08-2023</t>
  </si>
  <si>
    <t> rata nr 46</t>
  </si>
  <si>
    <t>31-08-2023</t>
  </si>
  <si>
    <t>29-09-2023</t>
  </si>
  <si>
    <t>30-09-2023</t>
  </si>
  <si>
    <t>30-10-2023</t>
  </si>
  <si>
    <t> rata nr 47</t>
  </si>
  <si>
    <t>31-10-2023</t>
  </si>
  <si>
    <t>29-11-2023</t>
  </si>
  <si>
    <t> rata nr 48</t>
  </si>
  <si>
    <t>30-11-2023</t>
  </si>
  <si>
    <t>30-12-2023</t>
  </si>
  <si>
    <t> rata nr 49</t>
  </si>
  <si>
    <t>31-12-2023</t>
  </si>
  <si>
    <t>30-01-2024</t>
  </si>
  <si>
    <t> rata nr 50</t>
  </si>
  <si>
    <t>31-01-2024</t>
  </si>
  <si>
    <t>28-02-2024</t>
  </si>
  <si>
    <t> rata nr 51</t>
  </si>
  <si>
    <t>29-02-2024</t>
  </si>
  <si>
    <t>30-03-2024</t>
  </si>
  <si>
    <t> rata nr 52</t>
  </si>
  <si>
    <t>31-03-2024</t>
  </si>
  <si>
    <t>29-04-2024</t>
  </si>
  <si>
    <t> rata nr 53</t>
  </si>
  <si>
    <t>30-04-2024</t>
  </si>
  <si>
    <t>30-05-2024</t>
  </si>
  <si>
    <t> rata nr 54</t>
  </si>
  <si>
    <t>31-05-2024</t>
  </si>
  <si>
    <t>29-06-2024</t>
  </si>
  <si>
    <t> rata nr 55</t>
  </si>
  <si>
    <t>30-06-2024</t>
  </si>
  <si>
    <t>30-07-2024</t>
  </si>
  <si>
    <t>rata nr 56</t>
  </si>
  <si>
    <t>31-07-2024</t>
  </si>
  <si>
    <t>30-08-2024</t>
  </si>
  <si>
    <t> rata nr 57</t>
  </si>
  <si>
    <t>31-08-2024</t>
  </si>
  <si>
    <t>29-09-2024</t>
  </si>
  <si>
    <t> rata nr 58</t>
  </si>
  <si>
    <t>30-09-2024</t>
  </si>
  <si>
    <t>30-10-2024</t>
  </si>
  <si>
    <t> rata nr 59</t>
  </si>
  <si>
    <t>31-10-2024</t>
  </si>
  <si>
    <t>29-11-2024</t>
  </si>
  <si>
    <t> rata nr 60</t>
  </si>
  <si>
    <t>30-11-2024</t>
  </si>
  <si>
    <t>30-12-2024</t>
  </si>
  <si>
    <t>Prowizja od udzielenia kredytu</t>
  </si>
  <si>
    <t>% prowizji (kol.5 oferty)</t>
  </si>
  <si>
    <t>kwota prowizji (kol.5 oferty)</t>
  </si>
  <si>
    <t>Inna opłata (z tytułu:</t>
  </si>
  <si>
    <t xml:space="preserve">% (kol. 6 oferty) </t>
  </si>
  <si>
    <t>kwota opłaty (kol. 6 oferty)</t>
  </si>
  <si>
    <t>Razem:</t>
  </si>
  <si>
    <t xml:space="preserve">(Podpis osób uprawnionych do składania świadczeń woli w imieniu Wykonawcy oraz pieczątka / pieczątki) 
</t>
  </si>
  <si>
    <t xml:space="preserve">(Podpis osób uprawnionych do składania świadczeń woli w imieniu Wykonawcy oraz pieczątka / pieczątki) </t>
  </si>
  <si>
    <t>3. Czy wykonawca jest mikroprzedsiębiorstwem bądź małym lub średnim przedsiębiorstwem? (właściwe zaznaczyć)</t>
  </si>
  <si>
    <t>Razem oprocentowanie (kol. 2+kol. 3)</t>
  </si>
  <si>
    <t>Kol. 3 Składnik stały niezależny od zmian WIBOR (zaproponowany w ofercie zostanie zapisany w umowie kredytowej na cały okres spłaty kredytu) wyrażony w % i PLN od kwoty kredytu.</t>
  </si>
  <si>
    <t>2. Składając niniejszą ofertę oświadczam(y), że:</t>
  </si>
  <si>
    <t>akceptujemy warunki określone przez Zamawiającego w SIWZ,</t>
  </si>
  <si>
    <t>gwarantujemy realizację zamówienia w wyznaczonych terminach i zobowiązujemy się do zawarcia umowy zgodnie ze złożoną ofertą,</t>
  </si>
  <si>
    <t>uzyskaliśmy wszelkie niezbędne informacje do przygotowania oferty i wykonania zamówienia,</t>
  </si>
  <si>
    <t>zapoznaliśmy się z dokumentami przetargowymi, do dokumentów tych nie wnosimy zastrzeżeń oraz akceptujemy ich treść,</t>
  </si>
  <si>
    <t>uważamy się za związanych niniejszą ofertą w okresie wskazanym w niniejszej SIWZ,</t>
  </si>
  <si>
    <t>Od</t>
  </si>
  <si>
    <t>Do</t>
  </si>
  <si>
    <t>Wibor 1 M 
(kol. 2 oferty)</t>
  </si>
  <si>
    <t>Kwota odsetek (Kol.2 + Kol. 3 =Kol. 4 oferty)</t>
  </si>
  <si>
    <t>Załącznik nr 1B</t>
  </si>
  <si>
    <t>Kol. 2 WIBOR 1 M liczony jako średnia arytmetyczna z miesiąca poprzedzającego okres odsetkowy wyrażony w % i PLN od kwoty kredytu.</t>
  </si>
  <si>
    <t>Kol. 6 Inne opłaty (wpisać jakie) wyrażone w % i PLN od kwoty kredytu.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</si>
  <si>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</si>
  <si>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</si>
  <si>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</si>
  <si>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</si>
  <si>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</si>
  <si>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</si>
  <si>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</si>
  <si>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</si>
  <si>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</si>
  <si>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</si>
  <si>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</si>
  <si>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</si>
  <si>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</si>
  <si>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</si>
  <si>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>7)</t>
  </si>
  <si>
    <t>zamierzamy powierzyć następującemu podwykonawcy/-om:</t>
  </si>
  <si>
    <t>(wskazać firmę podwykonawcy/–ów lub wpisać nie dotyczy)</t>
  </si>
  <si>
    <t>(należy wskazać zakres lub wpisać nie dotyczy)</t>
  </si>
  <si>
    <t>co stanowi</t>
  </si>
  <si>
    <t>% przedmiotu zamówienia.</t>
  </si>
  <si>
    <t xml:space="preserve">zakres zamówienia: </t>
  </si>
  <si>
    <t>WYPEŁNIA SIĘ KOMÓRKI OZNACZONE KOLOREM:</t>
  </si>
  <si>
    <t xml:space="preserve">NA PODSTAWIE PODANYCH PRZEZ WYKONAWCĘ WARTOŚCI W WIERSZU 24 </t>
  </si>
  <si>
    <t>KOLUMNACH B, D, H, J (ARKUSZ: "FORMULARZ OFRETOWY") NASTĄPI AUTOMATYCZNE OBLICZENIE CENY OFERTOWEJ.</t>
  </si>
  <si>
    <t>UWAGA NINIEJSZY FORMULARZ ZOSTAŁ OPRACOWANY Z DOCHOWANIEM NALEŻYTEJ STARANNOŚCI. FORMUŁY W NIM WYKORZYSTANE ZOSTAŁY DOKŁADNIE PRZETESTOWANE. NIEMNIEJJEDNAK ZAMAWIAJĄCY NIE PONOSI ODPOWIEDZIALNOŚCI ZA MOŻLIWE  BŁĘDY W NIM ZAWARTE.</t>
  </si>
  <si>
    <t>Autor: Przemysław Kępas</t>
  </si>
  <si>
    <t xml:space="preserve">Załącznik nr 1A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</si>
</sst>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  <numFmt numFmtId="165" formatCode="#&quot; &quot;??/16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8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4" borderId="0" xfId="0" applyFill="1" applyProtection="1"/>
    <xf numFmtId="0" fontId="19" fillId="4" borderId="0" xfId="0" applyFont="1" applyFill="1" applyProtection="1"/>
    <xf numFmtId="0" fontId="0" fillId="4" borderId="0" xfId="0" applyFill="1" applyBorder="1" applyProtection="1"/>
    <xf numFmtId="0" fontId="0" fillId="0" borderId="0" xfId="0" applyProtection="1"/>
    <xf numFmtId="0" fontId="19" fillId="0" borderId="0" xfId="0" applyFont="1" applyProtection="1"/>
    <xf numFmtId="4" fontId="0" fillId="4" borderId="0" xfId="0" applyNumberFormat="1" applyFill="1" applyProtection="1"/>
    <xf numFmtId="4" fontId="19" fillId="4" borderId="0" xfId="0" applyNumberFormat="1" applyFont="1" applyFill="1" applyAlignment="1" applyProtection="1">
      <alignment horizontal="center"/>
    </xf>
    <xf numFmtId="0" fontId="19" fillId="4" borderId="0" xfId="0" applyFont="1" applyFill="1" applyBorder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20" fillId="4" borderId="0" xfId="0" applyFont="1" applyFill="1" applyProtection="1"/>
    <xf numFmtId="0" fontId="20" fillId="4" borderId="0" xfId="0" applyFont="1" applyFill="1" applyBorder="1" applyProtection="1"/>
    <xf numFmtId="0" fontId="21" fillId="3" borderId="0" xfId="0" applyFont="1" applyFill="1" applyAlignment="1" applyProtection="1">
      <alignment vertical="center"/>
    </xf>
    <xf numFmtId="0" fontId="21" fillId="3" borderId="0" xfId="0" applyFont="1" applyFill="1" applyBorder="1" applyAlignment="1" applyProtection="1">
      <alignment vertical="center"/>
    </xf>
    <xf numFmtId="0" fontId="23" fillId="3" borderId="0" xfId="1" applyFont="1" applyFill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9" fillId="0" borderId="4" xfId="0" applyFont="1" applyBorder="1" applyAlignment="1" applyProtection="1">
      <alignment horizontal="center" vertical="top"/>
      <protection locked="0"/>
    </xf>
    <xf numFmtId="164" fontId="3" fillId="0" borderId="0" xfId="0" applyNumberFormat="1" applyFont="1" applyProtection="1"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0" fillId="0" borderId="1" xfId="0" applyBorder="1" applyProtection="1"/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43" fontId="9" fillId="0" borderId="1" xfId="0" applyNumberFormat="1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43" fontId="9" fillId="0" borderId="1" xfId="0" applyNumberFormat="1" applyFont="1" applyBorder="1" applyProtection="1"/>
    <xf numFmtId="43" fontId="9" fillId="0" borderId="1" xfId="0" applyNumberFormat="1" applyFont="1" applyBorder="1" applyAlignment="1" applyProtection="1">
      <alignment horizontal="right" vertical="center" wrapText="1"/>
    </xf>
    <xf numFmtId="43" fontId="9" fillId="0" borderId="1" xfId="0" applyNumberFormat="1" applyFont="1" applyBorder="1" applyAlignment="1" applyProtection="1">
      <alignment horizontal="right" wrapText="1"/>
    </xf>
    <xf numFmtId="0" fontId="9" fillId="0" borderId="0" xfId="0" applyFont="1" applyBorder="1" applyAlignment="1" applyProtection="1">
      <alignment horizontal="center" wrapText="1"/>
    </xf>
    <xf numFmtId="43" fontId="9" fillId="0" borderId="0" xfId="0" applyNumberFormat="1" applyFont="1" applyBorder="1" applyAlignment="1" applyProtection="1">
      <alignment horizontal="right" wrapText="1"/>
    </xf>
    <xf numFmtId="43" fontId="9" fillId="0" borderId="0" xfId="0" applyNumberFormat="1" applyFont="1" applyBorder="1" applyAlignment="1" applyProtection="1">
      <alignment horizontal="center" wrapText="1"/>
    </xf>
    <xf numFmtId="43" fontId="9" fillId="0" borderId="1" xfId="0" applyNumberFormat="1" applyFont="1" applyBorder="1" applyAlignment="1" applyProtection="1">
      <alignment horizontal="center"/>
    </xf>
    <xf numFmtId="43" fontId="9" fillId="0" borderId="1" xfId="0" applyNumberFormat="1" applyFont="1" applyBorder="1" applyAlignment="1" applyProtection="1">
      <alignment horizontal="left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14" fontId="0" fillId="0" borderId="0" xfId="0" applyNumberFormat="1" applyProtection="1">
      <protection locked="0"/>
    </xf>
    <xf numFmtId="0" fontId="0" fillId="0" borderId="0" xfId="0" applyFill="1" applyBorder="1" applyProtection="1"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1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top"/>
      <protection locked="0"/>
    </xf>
    <xf numFmtId="43" fontId="14" fillId="0" borderId="6" xfId="0" applyNumberFormat="1" applyFont="1" applyFill="1" applyBorder="1" applyAlignment="1" applyProtection="1">
      <alignment horizontal="left" vertical="center"/>
      <protection locked="0"/>
    </xf>
    <xf numFmtId="43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justify" wrapText="1"/>
      <protection locked="0"/>
    </xf>
    <xf numFmtId="0" fontId="6" fillId="2" borderId="6" xfId="0" applyFont="1" applyFill="1" applyBorder="1" applyAlignment="1" applyProtection="1">
      <alignment horizontal="justify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43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41" fontId="16" fillId="0" borderId="1" xfId="0" applyNumberFormat="1" applyFont="1" applyBorder="1" applyAlignment="1" applyProtection="1">
      <alignment horizontal="center" vertical="center"/>
    </xf>
    <xf numFmtId="0" fontId="0" fillId="2" borderId="1" xfId="0" applyFill="1" applyBorder="1"/>
    <xf numFmtId="0" fontId="24" fillId="0" borderId="0" xfId="0" applyFont="1"/>
    <xf numFmtId="0" fontId="0" fillId="0" borderId="0" xfId="0" applyAlignment="1">
      <alignment horizontal="left" vertical="justify" wrapText="1"/>
    </xf>
    <xf numFmtId="0" fontId="0" fillId="0" borderId="0" xfId="0" applyFill="1" applyBorder="1"/>
    <xf numFmtId="4" fontId="0" fillId="5" borderId="1" xfId="0" applyNumberFormat="1" applyFill="1" applyBorder="1" applyProtection="1"/>
    <xf numFmtId="0" fontId="0" fillId="5" borderId="2" xfId="0" applyFill="1" applyBorder="1" applyProtection="1"/>
    <xf numFmtId="0" fontId="0" fillId="5" borderId="7" xfId="0" applyFill="1" applyBorder="1" applyProtection="1"/>
    <xf numFmtId="0" fontId="0" fillId="5" borderId="3" xfId="0" applyFill="1" applyBorder="1" applyProtection="1"/>
    <xf numFmtId="0" fontId="18" fillId="3" borderId="0" xfId="0" applyFont="1" applyFill="1" applyProtection="1"/>
    <xf numFmtId="0" fontId="0" fillId="3" borderId="0" xfId="0" applyFill="1" applyProtection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justify" wrapText="1"/>
    </xf>
    <xf numFmtId="0" fontId="25" fillId="7" borderId="0" xfId="0" applyFont="1" applyFill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justify" vertical="top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justify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justify" wrapText="1"/>
      <protection locked="0"/>
    </xf>
    <xf numFmtId="43" fontId="14" fillId="6" borderId="6" xfId="0" applyNumberFormat="1" applyFont="1" applyFill="1" applyBorder="1" applyAlignment="1" applyProtection="1">
      <alignment horizontal="left"/>
    </xf>
    <xf numFmtId="0" fontId="14" fillId="6" borderId="6" xfId="0" applyNumberFormat="1" applyFont="1" applyFill="1" applyBorder="1" applyAlignment="1" applyProtection="1">
      <alignment horizontal="left"/>
    </xf>
    <xf numFmtId="0" fontId="14" fillId="0" borderId="0" xfId="0" applyFont="1" applyAlignment="1" applyProtection="1">
      <alignment horizontal="fill"/>
      <protection locked="0"/>
    </xf>
    <xf numFmtId="0" fontId="14" fillId="0" borderId="0" xfId="0" applyFont="1" applyAlignment="1" applyProtection="1">
      <alignment horizontal="justify" wrapText="1"/>
      <protection locked="0"/>
    </xf>
    <xf numFmtId="44" fontId="14" fillId="6" borderId="6" xfId="0" applyNumberFormat="1" applyFont="1" applyFill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2" fontId="7" fillId="0" borderId="1" xfId="0" applyNumberFormat="1" applyFont="1" applyBorder="1" applyAlignment="1" applyProtection="1">
      <alignment horizontal="center" vertical="center"/>
    </xf>
    <xf numFmtId="43" fontId="7" fillId="0" borderId="1" xfId="0" applyNumberFormat="1" applyFont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3" fontId="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center" wrapText="1"/>
      <protection locked="0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 wrapText="1"/>
      <protection locked="0"/>
    </xf>
    <xf numFmtId="43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33620</xdr:colOff>
      <xdr:row>7</xdr:row>
      <xdr:rowOff>42823</xdr:rowOff>
    </xdr:from>
    <xdr:to>
      <xdr:col>12</xdr:col>
      <xdr:colOff>39222</xdr:colOff>
      <xdr:row>11</xdr:row>
      <xdr:rowOff>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811" y="1673279"/>
          <a:ext cx="4387102" cy="758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50</xdr:row>
          <xdr:rowOff>57150</xdr:rowOff>
        </xdr:from>
        <xdr:to>
          <xdr:col>2</xdr:col>
          <xdr:colOff>57150</xdr:colOff>
          <xdr:row>51</xdr:row>
          <xdr:rowOff>76200</xdr:rowOff>
        </xdr:to>
        <xdr:sp macro="" textlink="">
          <xdr:nvSpPr>
            <xdr:cNvPr id="1033" name="Przycisk opcji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51</xdr:row>
          <xdr:rowOff>95250</xdr:rowOff>
        </xdr:from>
        <xdr:to>
          <xdr:col>2</xdr:col>
          <xdr:colOff>47625</xdr:colOff>
          <xdr:row>52</xdr:row>
          <xdr:rowOff>114300</xdr:rowOff>
        </xdr:to>
        <xdr:sp macro="" textlink="">
          <xdr:nvSpPr>
            <xdr:cNvPr id="1034" name="Przycisk opcji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creativecommons.org/licenses/by/2.5/pl/" TargetMode="External"/><Relationship Id="rId2" Type="http://schemas.openxmlformats.org/officeDocument/2006/relationships/hyperlink" Target="http://creativecommons.org/licenses/by/2.5/pl/" TargetMode="External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E5:M15"/>
  <sheetViews>
    <sheetView showGridLines="0" tabSelected="1" view="pageBreakPreview" zoomScale="170" zoomScaleNormal="170" zoomScaleSheetLayoutView="170" workbookViewId="0"/>
  </sheetViews>
  <sheetFormatPr defaultRowHeight="15" x14ac:dyDescent="0.25"/>
  <cols>
    <col min="5" max="5" width="8.85546875" customWidth="1"/>
    <col min="6" max="6" width="9.28515625" customWidth="1"/>
    <col min="7" max="7" width="9.7109375" customWidth="1"/>
    <col min="9" max="9" width="9.28515625" customWidth="1"/>
    <col min="12" max="12" width="9.85546875" customWidth="1"/>
  </cols>
  <sheetData>
    <row r="5" spans="5:13" ht="12" customHeight="1" x14ac:dyDescent="0.25">
      <c r="F5" s="74" t="s">
        <v>282</v>
      </c>
      <c r="K5" s="73"/>
      <c r="L5" s="76"/>
    </row>
    <row r="6" spans="5:13" ht="15.75" customHeight="1" x14ac:dyDescent="0.25"/>
    <row r="7" spans="5:13" ht="25.5" customHeight="1" x14ac:dyDescent="0.25">
      <c r="F7" s="84" t="s">
        <v>283</v>
      </c>
      <c r="G7" s="84"/>
      <c r="H7" s="84"/>
      <c r="I7" s="84"/>
      <c r="J7" s="84"/>
      <c r="K7" s="84"/>
      <c r="L7" s="84"/>
    </row>
    <row r="11" spans="5:13" ht="18" customHeight="1" x14ac:dyDescent="0.25"/>
    <row r="12" spans="5:13" ht="27.75" customHeight="1" x14ac:dyDescent="0.25">
      <c r="F12" s="85" t="s">
        <v>284</v>
      </c>
      <c r="G12" s="85"/>
      <c r="H12" s="85"/>
      <c r="I12" s="85"/>
      <c r="J12" s="85"/>
      <c r="K12" s="85"/>
      <c r="L12" s="85"/>
    </row>
    <row r="13" spans="5:13" ht="12" customHeight="1" x14ac:dyDescent="0.25">
      <c r="F13" s="75"/>
      <c r="G13" s="75"/>
      <c r="H13" s="75"/>
      <c r="I13" s="75"/>
      <c r="J13" s="75"/>
      <c r="K13" s="75"/>
      <c r="L13" s="75"/>
    </row>
    <row r="14" spans="5:13" ht="71.25" customHeight="1" x14ac:dyDescent="0.25">
      <c r="E14" s="86" t="s">
        <v>285</v>
      </c>
      <c r="F14" s="86"/>
      <c r="G14" s="86"/>
      <c r="H14" s="86"/>
      <c r="I14" s="86"/>
      <c r="J14" s="86"/>
      <c r="K14" s="86"/>
      <c r="L14" s="86"/>
      <c r="M14" s="86"/>
    </row>
    <row r="15" spans="5:13" ht="18" customHeight="1" x14ac:dyDescent="0.25">
      <c r="E15" s="83" t="s">
        <v>286</v>
      </c>
    </row>
  </sheetData>
  <mergeCells count="3">
    <mergeCell ref="F7:L7"/>
    <mergeCell ref="F12:L12"/>
    <mergeCell ref="E14:M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tabColor rgb="FFFFFF00"/>
  </sheetPr>
  <dimension ref="A1:P71"/>
  <sheetViews>
    <sheetView showGridLines="0" view="pageBreakPreview" topLeftCell="A25" zoomScale="160" zoomScaleNormal="170" zoomScaleSheetLayoutView="160" workbookViewId="0">
      <selection activeCell="H25" sqref="H25"/>
    </sheetView>
  </sheetViews>
  <sheetFormatPr defaultRowHeight="15" x14ac:dyDescent="0.25"/>
  <cols>
    <col min="1" max="1" width="10.140625" style="20" customWidth="1"/>
    <col min="2" max="2" width="4.5703125" style="20" customWidth="1"/>
    <col min="3" max="3" width="10.140625" style="20" customWidth="1"/>
    <col min="4" max="4" width="4.42578125" style="20" customWidth="1"/>
    <col min="5" max="5" width="10.28515625" style="20" customWidth="1"/>
    <col min="6" max="6" width="4.28515625" style="20" customWidth="1"/>
    <col min="7" max="7" width="10.140625" style="20" customWidth="1"/>
    <col min="8" max="8" width="4.42578125" style="20" customWidth="1"/>
    <col min="9" max="9" width="9.140625" style="20" customWidth="1"/>
    <col min="10" max="10" width="4.42578125" style="20" customWidth="1"/>
    <col min="11" max="11" width="8.85546875" style="20" customWidth="1"/>
    <col min="12" max="12" width="4.42578125" style="20" customWidth="1"/>
    <col min="13" max="13" width="12.7109375" style="20" customWidth="1"/>
    <col min="14" max="14" width="9.140625" style="20"/>
    <col min="15" max="16" width="10.7109375" style="20" bestFit="1" customWidth="1"/>
    <col min="17" max="16384" width="9.140625" style="20"/>
  </cols>
  <sheetData>
    <row r="1" spans="1:16" x14ac:dyDescent="0.25">
      <c r="H1" s="28"/>
      <c r="I1" s="47"/>
      <c r="K1" s="48"/>
      <c r="M1" s="22" t="s">
        <v>287</v>
      </c>
    </row>
    <row r="2" spans="1:16" ht="18" x14ac:dyDescent="0.25">
      <c r="A2" s="109" t="s">
        <v>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6" x14ac:dyDescent="0.25">
      <c r="A3" s="49" t="s">
        <v>8</v>
      </c>
      <c r="B3" s="50"/>
      <c r="C3" s="31"/>
    </row>
    <row r="4" spans="1:16" ht="15" customHeight="1" x14ac:dyDescent="0.25">
      <c r="A4" s="108" t="s">
        <v>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O4" s="51"/>
      <c r="P4" s="51"/>
    </row>
    <row r="5" spans="1:16" ht="12" customHeight="1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6" x14ac:dyDescent="0.25">
      <c r="A6" s="31"/>
      <c r="B6" s="50"/>
      <c r="C6" s="31"/>
    </row>
    <row r="7" spans="1:16" x14ac:dyDescent="0.25">
      <c r="A7" s="31" t="s">
        <v>12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pans="1:16" x14ac:dyDescent="0.25">
      <c r="A8" s="31" t="s">
        <v>11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6" x14ac:dyDescent="0.25">
      <c r="A9" s="52" t="s">
        <v>10</v>
      </c>
      <c r="B9" s="112"/>
      <c r="C9" s="112"/>
      <c r="D9" s="112"/>
      <c r="E9" s="112"/>
      <c r="F9" s="112"/>
      <c r="G9" s="92" t="s">
        <v>13</v>
      </c>
      <c r="H9" s="92"/>
      <c r="I9" s="93"/>
      <c r="J9" s="93"/>
      <c r="K9" s="93"/>
      <c r="L9" s="93"/>
      <c r="M9" s="93"/>
    </row>
    <row r="10" spans="1:16" x14ac:dyDescent="0.25">
      <c r="A10" s="52" t="s">
        <v>14</v>
      </c>
      <c r="B10" s="53"/>
      <c r="C10" s="23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6" x14ac:dyDescent="0.25">
      <c r="A11" s="52" t="s">
        <v>15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6" x14ac:dyDescent="0.25">
      <c r="A12" s="52" t="s">
        <v>16</v>
      </c>
      <c r="B12" s="23"/>
      <c r="C12" s="2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6" x14ac:dyDescent="0.25">
      <c r="A13" s="52" t="s">
        <v>17</v>
      </c>
      <c r="C13" s="2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16" x14ac:dyDescent="0.25">
      <c r="D14" s="23"/>
      <c r="E14" s="23"/>
      <c r="F14" s="23"/>
      <c r="G14" s="23"/>
      <c r="H14" s="23"/>
      <c r="I14" s="23"/>
    </row>
    <row r="15" spans="1:16" x14ac:dyDescent="0.25">
      <c r="F15" s="54"/>
      <c r="G15" s="54"/>
      <c r="H15" s="54" t="s">
        <v>18</v>
      </c>
      <c r="I15" s="54"/>
    </row>
    <row r="16" spans="1:16" x14ac:dyDescent="0.25">
      <c r="F16" s="54"/>
      <c r="G16" s="54"/>
      <c r="H16" s="54" t="s">
        <v>1</v>
      </c>
      <c r="I16" s="54"/>
    </row>
    <row r="17" spans="1:13" x14ac:dyDescent="0.25">
      <c r="F17" s="54"/>
      <c r="G17" s="54"/>
      <c r="H17" s="54" t="s">
        <v>19</v>
      </c>
      <c r="I17" s="54"/>
    </row>
    <row r="19" spans="1:13" ht="40.5" customHeight="1" x14ac:dyDescent="0.25">
      <c r="A19" s="101" t="s">
        <v>34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1" spans="1:13" ht="42.75" customHeight="1" x14ac:dyDescent="0.25">
      <c r="A21" s="55" t="s">
        <v>20</v>
      </c>
      <c r="B21" s="90" t="s">
        <v>21</v>
      </c>
      <c r="C21" s="90"/>
      <c r="D21" s="90" t="s">
        <v>22</v>
      </c>
      <c r="E21" s="90"/>
      <c r="F21" s="110" t="s">
        <v>246</v>
      </c>
      <c r="G21" s="110"/>
      <c r="H21" s="90" t="s">
        <v>2</v>
      </c>
      <c r="I21" s="90"/>
      <c r="J21" s="90" t="s">
        <v>3</v>
      </c>
      <c r="K21" s="90"/>
      <c r="L21" s="91" t="s">
        <v>23</v>
      </c>
      <c r="M21" s="91"/>
    </row>
    <row r="22" spans="1:13" x14ac:dyDescent="0.25">
      <c r="A22" s="56">
        <v>1</v>
      </c>
      <c r="B22" s="99">
        <v>2</v>
      </c>
      <c r="C22" s="100"/>
      <c r="D22" s="99">
        <v>3</v>
      </c>
      <c r="E22" s="100"/>
      <c r="F22" s="99">
        <v>4</v>
      </c>
      <c r="G22" s="100"/>
      <c r="H22" s="99">
        <v>5</v>
      </c>
      <c r="I22" s="100"/>
      <c r="J22" s="99">
        <v>6</v>
      </c>
      <c r="K22" s="100"/>
      <c r="L22" s="99">
        <v>7</v>
      </c>
      <c r="M22" s="100"/>
    </row>
    <row r="23" spans="1:13" x14ac:dyDescent="0.25">
      <c r="A23" s="57" t="s">
        <v>4</v>
      </c>
      <c r="B23" s="57" t="s">
        <v>5</v>
      </c>
      <c r="C23" s="57" t="s">
        <v>4</v>
      </c>
      <c r="D23" s="57" t="s">
        <v>5</v>
      </c>
      <c r="E23" s="57" t="s">
        <v>4</v>
      </c>
      <c r="F23" s="57" t="s">
        <v>5</v>
      </c>
      <c r="G23" s="57" t="s">
        <v>4</v>
      </c>
      <c r="H23" s="57" t="s">
        <v>5</v>
      </c>
      <c r="I23" s="57" t="s">
        <v>4</v>
      </c>
      <c r="J23" s="57" t="s">
        <v>5</v>
      </c>
      <c r="K23" s="57" t="s">
        <v>4</v>
      </c>
      <c r="L23" s="57" t="s">
        <v>5</v>
      </c>
      <c r="M23" s="57" t="s">
        <v>4</v>
      </c>
    </row>
    <row r="24" spans="1:13" ht="24.75" customHeight="1" x14ac:dyDescent="0.25">
      <c r="A24" s="72">
        <v>1600000</v>
      </c>
      <c r="B24" s="58">
        <v>0</v>
      </c>
      <c r="C24" s="69">
        <f>'KOSZTORYS OFERTOWY'!G73</f>
        <v>0</v>
      </c>
      <c r="D24" s="58">
        <v>0</v>
      </c>
      <c r="E24" s="69">
        <f>'KOSZTORYS OFERTOWY'!H73</f>
        <v>0</v>
      </c>
      <c r="F24" s="70">
        <f>B24+D24</f>
        <v>0</v>
      </c>
      <c r="G24" s="69">
        <f>ROUND(C24+E24,2)</f>
        <v>0</v>
      </c>
      <c r="H24" s="58">
        <v>0</v>
      </c>
      <c r="I24" s="69">
        <f>ROUND(A24*H24/100,2)</f>
        <v>0</v>
      </c>
      <c r="J24" s="58">
        <v>0</v>
      </c>
      <c r="K24" s="69">
        <f>ROUND(J24*A24/100,2)</f>
        <v>0</v>
      </c>
      <c r="L24" s="71">
        <f>F24+H24+J24</f>
        <v>0</v>
      </c>
      <c r="M24" s="69">
        <f>ROUND(G24+I24+K24,2)</f>
        <v>0</v>
      </c>
    </row>
    <row r="25" spans="1:13" x14ac:dyDescent="0.25">
      <c r="A25" s="59" t="s">
        <v>24</v>
      </c>
    </row>
    <row r="26" spans="1:13" ht="27.75" customHeight="1" x14ac:dyDescent="0.25">
      <c r="A26" s="101" t="s">
        <v>259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ht="30" customHeight="1" x14ac:dyDescent="0.25">
      <c r="A27" s="101" t="s">
        <v>247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1:13" ht="29.25" customHeight="1" x14ac:dyDescent="0.25">
      <c r="A28" s="101" t="s">
        <v>25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13" x14ac:dyDescent="0.25">
      <c r="A29" s="101" t="s">
        <v>260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1" spans="1:13" x14ac:dyDescent="0.25">
      <c r="A31" s="104" t="s">
        <v>26</v>
      </c>
      <c r="B31" s="104"/>
      <c r="C31" s="104"/>
      <c r="D31" s="104"/>
      <c r="E31" s="104"/>
      <c r="F31" s="104"/>
      <c r="G31" s="104"/>
      <c r="H31" s="106">
        <f>M24</f>
        <v>0</v>
      </c>
      <c r="I31" s="106"/>
      <c r="J31" s="106"/>
      <c r="K31" s="60"/>
      <c r="L31" s="61"/>
      <c r="M31" s="62"/>
    </row>
    <row r="32" spans="1:13" x14ac:dyDescent="0.25">
      <c r="A32" s="54" t="s">
        <v>27</v>
      </c>
      <c r="B32" s="102" t="str">
        <f>'Excelblog.pl-kwoty slownie'!B10&amp;")"</f>
        <v>)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 ht="28.5" customHeight="1" x14ac:dyDescent="0.25">
      <c r="A33" s="105" t="s">
        <v>6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</row>
    <row r="35" spans="1:13" x14ac:dyDescent="0.25">
      <c r="A35" s="63" t="s">
        <v>248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5">
      <c r="A36" s="22" t="s">
        <v>28</v>
      </c>
      <c r="B36" s="63" t="s">
        <v>249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5">
      <c r="A37" s="22" t="s">
        <v>29</v>
      </c>
      <c r="B37" s="63" t="s">
        <v>253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ht="28.5" customHeight="1" x14ac:dyDescent="0.25">
      <c r="A38" s="64" t="s">
        <v>30</v>
      </c>
      <c r="B38" s="101" t="s">
        <v>250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 ht="14.25" customHeight="1" x14ac:dyDescent="0.25">
      <c r="A39" s="22" t="s">
        <v>31</v>
      </c>
      <c r="B39" s="63" t="s">
        <v>251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ht="27.75" customHeight="1" x14ac:dyDescent="0.25">
      <c r="A40" s="64" t="s">
        <v>32</v>
      </c>
      <c r="B40" s="101" t="s">
        <v>252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3" ht="14.25" customHeight="1" x14ac:dyDescent="0.25">
      <c r="A41" s="64" t="s">
        <v>33</v>
      </c>
      <c r="B41" s="101" t="s">
        <v>42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1:13" ht="14.25" customHeight="1" x14ac:dyDescent="0.25">
      <c r="A42" s="64" t="s">
        <v>275</v>
      </c>
      <c r="B42" s="21" t="s">
        <v>276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ht="14.25" customHeight="1" x14ac:dyDescent="0.25">
      <c r="A43" s="64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13" ht="14.25" customHeight="1" x14ac:dyDescent="0.25">
      <c r="A44" s="64"/>
      <c r="B44" s="107" t="s">
        <v>277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ht="14.25" customHeight="1" x14ac:dyDescent="0.25">
      <c r="A45" s="64"/>
      <c r="B45" s="21" t="s">
        <v>281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ht="14.25" customHeight="1" x14ac:dyDescent="0.25">
      <c r="A46" s="64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13" ht="14.25" customHeight="1" x14ac:dyDescent="0.25">
      <c r="A47" s="64"/>
      <c r="B47" s="88" t="s">
        <v>278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  <row r="48" spans="1:13" ht="14.25" customHeight="1" x14ac:dyDescent="0.25">
      <c r="A48" s="64"/>
      <c r="B48" s="89" t="s">
        <v>279</v>
      </c>
      <c r="C48" s="89"/>
      <c r="D48" s="66"/>
      <c r="E48" s="21" t="s">
        <v>280</v>
      </c>
      <c r="F48" s="65"/>
      <c r="G48" s="65"/>
      <c r="H48" s="65"/>
      <c r="I48" s="65"/>
      <c r="J48" s="65"/>
      <c r="K48" s="65"/>
      <c r="L48" s="65"/>
      <c r="M48" s="65"/>
    </row>
    <row r="49" spans="1:13" ht="14.25" customHeight="1" x14ac:dyDescent="0.2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5">
      <c r="A50" s="67" t="s">
        <v>245</v>
      </c>
    </row>
    <row r="54" spans="1:13" ht="22.5" customHeight="1" x14ac:dyDescent="0.25">
      <c r="A54" s="98" t="s">
        <v>35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</row>
    <row r="55" spans="1:13" ht="24.75" customHeight="1" x14ac:dyDescent="0.25">
      <c r="A55" s="98" t="s">
        <v>36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</row>
    <row r="56" spans="1:13" ht="32.25" customHeight="1" x14ac:dyDescent="0.25">
      <c r="A56" s="95" t="s">
        <v>37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</row>
    <row r="58" spans="1:13" x14ac:dyDescent="0.25">
      <c r="A58" s="63" t="s">
        <v>39</v>
      </c>
      <c r="D58" s="96"/>
      <c r="E58" s="96"/>
      <c r="F58" s="63" t="s">
        <v>38</v>
      </c>
    </row>
    <row r="60" spans="1:13" x14ac:dyDescent="0.25">
      <c r="F60" s="68"/>
    </row>
    <row r="61" spans="1:13" x14ac:dyDescent="0.25">
      <c r="F61" s="68"/>
    </row>
    <row r="62" spans="1:13" x14ac:dyDescent="0.25">
      <c r="F62" s="68"/>
    </row>
    <row r="63" spans="1:13" x14ac:dyDescent="0.25">
      <c r="F63" s="68"/>
    </row>
    <row r="64" spans="1:13" x14ac:dyDescent="0.25">
      <c r="F64" s="68"/>
    </row>
    <row r="70" spans="1:12" x14ac:dyDescent="0.25">
      <c r="A70" s="96"/>
      <c r="B70" s="96"/>
      <c r="C70" s="96"/>
      <c r="D70" s="29" t="s">
        <v>40</v>
      </c>
      <c r="E70" s="96"/>
      <c r="F70" s="96"/>
      <c r="G70" s="20" t="s">
        <v>41</v>
      </c>
      <c r="I70" s="30"/>
      <c r="J70" s="30"/>
      <c r="K70" s="30"/>
      <c r="L70" s="30"/>
    </row>
    <row r="71" spans="1:12" ht="39.75" customHeight="1" x14ac:dyDescent="0.25">
      <c r="I71" s="97" t="s">
        <v>243</v>
      </c>
      <c r="J71" s="97"/>
      <c r="K71" s="97"/>
      <c r="L71" s="97"/>
    </row>
  </sheetData>
  <sheetProtection algorithmName="SHA-512" hashValue="JMxAp3NYqDsxCUh9xN1KosmmRK0HbHFIRwvzCv8VefzirgtgbRJBZgteDhVN0qZrz1WR2wmGlF9Ff8/pQRoS9g==" saltValue="2ZEWmIKk/2LyHKDS4cya/Q==" spinCount="100000" sheet="1" objects="1" scenarios="1"/>
  <mergeCells count="47">
    <mergeCell ref="A4:M5"/>
    <mergeCell ref="A2:M2"/>
    <mergeCell ref="A19:M19"/>
    <mergeCell ref="B22:C22"/>
    <mergeCell ref="D22:E22"/>
    <mergeCell ref="F22:G22"/>
    <mergeCell ref="H22:I22"/>
    <mergeCell ref="J22:K22"/>
    <mergeCell ref="B21:C21"/>
    <mergeCell ref="D21:E21"/>
    <mergeCell ref="F21:G21"/>
    <mergeCell ref="H21:I21"/>
    <mergeCell ref="D13:M13"/>
    <mergeCell ref="B7:M7"/>
    <mergeCell ref="B8:M8"/>
    <mergeCell ref="B9:F9"/>
    <mergeCell ref="A55:M55"/>
    <mergeCell ref="L22:M22"/>
    <mergeCell ref="A26:M26"/>
    <mergeCell ref="A27:M27"/>
    <mergeCell ref="A28:M28"/>
    <mergeCell ref="A29:M29"/>
    <mergeCell ref="B32:M32"/>
    <mergeCell ref="A31:G31"/>
    <mergeCell ref="A33:M33"/>
    <mergeCell ref="B38:M38"/>
    <mergeCell ref="B40:M40"/>
    <mergeCell ref="B41:M41"/>
    <mergeCell ref="A54:M54"/>
    <mergeCell ref="H31:J31"/>
    <mergeCell ref="B44:M44"/>
    <mergeCell ref="B43:M43"/>
    <mergeCell ref="A56:M56"/>
    <mergeCell ref="D58:E58"/>
    <mergeCell ref="A70:C70"/>
    <mergeCell ref="E70:F70"/>
    <mergeCell ref="I71:L71"/>
    <mergeCell ref="G9:H9"/>
    <mergeCell ref="I9:M9"/>
    <mergeCell ref="D10:M10"/>
    <mergeCell ref="B11:M11"/>
    <mergeCell ref="D12:M12"/>
    <mergeCell ref="B46:M46"/>
    <mergeCell ref="B47:M47"/>
    <mergeCell ref="B48:C48"/>
    <mergeCell ref="J21:K21"/>
    <mergeCell ref="L21:M21"/>
  </mergeCells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0</xdr:col>
                    <xdr:colOff>142875</xdr:colOff>
                    <xdr:row>50</xdr:row>
                    <xdr:rowOff>57150</xdr:rowOff>
                  </from>
                  <to>
                    <xdr:col>2</xdr:col>
                    <xdr:colOff>57150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0</xdr:col>
                    <xdr:colOff>133350</xdr:colOff>
                    <xdr:row>51</xdr:row>
                    <xdr:rowOff>95250</xdr:rowOff>
                  </from>
                  <to>
                    <xdr:col>2</xdr:col>
                    <xdr:colOff>47625</xdr:colOff>
                    <xdr:row>52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0000"/>
  </sheetPr>
  <dimension ref="A1:L94"/>
  <sheetViews>
    <sheetView showGridLines="0" view="pageBreakPreview" zoomScale="160" zoomScaleNormal="170" zoomScaleSheetLayoutView="160" workbookViewId="0">
      <selection activeCell="D103" sqref="D103"/>
    </sheetView>
  </sheetViews>
  <sheetFormatPr defaultRowHeight="15" x14ac:dyDescent="0.25"/>
  <cols>
    <col min="1" max="1" width="8.28515625" style="20" customWidth="1"/>
    <col min="2" max="2" width="10.42578125" style="20" customWidth="1"/>
    <col min="3" max="3" width="12" style="20" customWidth="1"/>
    <col min="4" max="5" width="9.28515625" style="20" bestFit="1" customWidth="1"/>
    <col min="6" max="6" width="6.28515625" style="20" customWidth="1"/>
    <col min="7" max="7" width="11.85546875" style="20" customWidth="1"/>
    <col min="8" max="8" width="10.7109375" style="20" customWidth="1"/>
    <col min="9" max="9" width="12" style="20" customWidth="1"/>
    <col min="10" max="16384" width="9.140625" style="20"/>
  </cols>
  <sheetData>
    <row r="1" spans="1:9" x14ac:dyDescent="0.25">
      <c r="A1" s="124"/>
      <c r="B1" s="124"/>
      <c r="C1" s="124"/>
      <c r="H1" s="21"/>
      <c r="I1" s="22" t="s">
        <v>258</v>
      </c>
    </row>
    <row r="2" spans="1:9" x14ac:dyDescent="0.25">
      <c r="A2" s="124"/>
      <c r="B2" s="124"/>
      <c r="C2" s="124"/>
    </row>
    <row r="3" spans="1:9" x14ac:dyDescent="0.25">
      <c r="A3" s="125"/>
      <c r="B3" s="125"/>
      <c r="C3" s="125"/>
    </row>
    <row r="4" spans="1:9" x14ac:dyDescent="0.25">
      <c r="A4" s="23"/>
      <c r="B4" s="24" t="s">
        <v>43</v>
      </c>
      <c r="C4" s="23"/>
    </row>
    <row r="6" spans="1:9" ht="15.75" x14ac:dyDescent="0.25">
      <c r="A6" s="126" t="s">
        <v>44</v>
      </c>
      <c r="B6" s="126"/>
      <c r="C6" s="126"/>
      <c r="D6" s="126"/>
      <c r="E6" s="126"/>
      <c r="F6" s="126"/>
      <c r="G6" s="126"/>
      <c r="H6" s="126"/>
      <c r="I6" s="126"/>
    </row>
    <row r="8" spans="1:9" ht="45" customHeight="1" x14ac:dyDescent="0.25">
      <c r="A8" s="33"/>
      <c r="B8" s="34"/>
      <c r="C8" s="35" t="s">
        <v>45</v>
      </c>
      <c r="D8" s="34" t="s">
        <v>254</v>
      </c>
      <c r="E8" s="34" t="s">
        <v>255</v>
      </c>
      <c r="F8" s="35" t="s">
        <v>46</v>
      </c>
      <c r="G8" s="35" t="s">
        <v>256</v>
      </c>
      <c r="H8" s="35" t="s">
        <v>47</v>
      </c>
      <c r="I8" s="35" t="s">
        <v>257</v>
      </c>
    </row>
    <row r="9" spans="1:9" x14ac:dyDescent="0.25">
      <c r="A9" s="36" t="s">
        <v>48</v>
      </c>
      <c r="B9" s="37">
        <v>800000</v>
      </c>
      <c r="C9" s="37">
        <v>800000</v>
      </c>
      <c r="D9" s="36" t="s">
        <v>49</v>
      </c>
      <c r="E9" s="36" t="s">
        <v>50</v>
      </c>
      <c r="F9" s="38">
        <v>76</v>
      </c>
      <c r="G9" s="39">
        <f>ROUND(C9*F9*'FORMULARZ OFERTOWY'!B$24%/365,2)</f>
        <v>0</v>
      </c>
      <c r="H9" s="39">
        <f>ROUND(C9*F9*'FORMULARZ OFERTOWY'!D$24%/365,2)</f>
        <v>0</v>
      </c>
      <c r="I9" s="39">
        <f>ROUND(G9+H9,2)</f>
        <v>0</v>
      </c>
    </row>
    <row r="10" spans="1:9" ht="15.75" customHeight="1" x14ac:dyDescent="0.25">
      <c r="A10" s="36" t="s">
        <v>51</v>
      </c>
      <c r="B10" s="37">
        <v>800000</v>
      </c>
      <c r="C10" s="37">
        <v>1600000</v>
      </c>
      <c r="D10" s="36" t="s">
        <v>52</v>
      </c>
      <c r="E10" s="36" t="s">
        <v>53</v>
      </c>
      <c r="F10" s="38">
        <v>17</v>
      </c>
      <c r="G10" s="39">
        <f>ROUND(C10*F10*'FORMULARZ OFERTOWY'!B$24%/365,2)</f>
        <v>0</v>
      </c>
      <c r="H10" s="39">
        <f>ROUND(C10*F10*'FORMULARZ OFERTOWY'!D$24%/365,2)</f>
        <v>0</v>
      </c>
      <c r="I10" s="39">
        <f t="shared" ref="I10:I72" si="0">ROUND(G10+H10,2)</f>
        <v>0</v>
      </c>
    </row>
    <row r="11" spans="1:9" ht="14.25" customHeight="1" x14ac:dyDescent="0.25">
      <c r="A11" s="36" t="s">
        <v>0</v>
      </c>
      <c r="B11" s="37" t="s">
        <v>0</v>
      </c>
      <c r="C11" s="37">
        <v>1600000</v>
      </c>
      <c r="D11" s="36" t="s">
        <v>54</v>
      </c>
      <c r="E11" s="36" t="s">
        <v>55</v>
      </c>
      <c r="F11" s="38">
        <v>365</v>
      </c>
      <c r="G11" s="39">
        <f>ROUND(C11*F11*'FORMULARZ OFERTOWY'!B$24%/365,2)</f>
        <v>0</v>
      </c>
      <c r="H11" s="39">
        <f>ROUND(C11*F11*'FORMULARZ OFERTOWY'!D$24%/365,2)</f>
        <v>0</v>
      </c>
      <c r="I11" s="39">
        <f t="shared" si="0"/>
        <v>0</v>
      </c>
    </row>
    <row r="12" spans="1:9" ht="14.25" customHeight="1" x14ac:dyDescent="0.25">
      <c r="A12" s="36" t="s">
        <v>0</v>
      </c>
      <c r="B12" s="37" t="s">
        <v>0</v>
      </c>
      <c r="C12" s="37">
        <v>1600000</v>
      </c>
      <c r="D12" s="36" t="s">
        <v>56</v>
      </c>
      <c r="E12" s="36" t="s">
        <v>57</v>
      </c>
      <c r="F12" s="38">
        <v>365</v>
      </c>
      <c r="G12" s="39">
        <f>ROUND(C12*F12*'FORMULARZ OFERTOWY'!B$24%/365,2)</f>
        <v>0</v>
      </c>
      <c r="H12" s="39">
        <f>ROUND(C12*F12*'FORMULARZ OFERTOWY'!D$24%/365,2)</f>
        <v>0</v>
      </c>
      <c r="I12" s="39">
        <f t="shared" si="0"/>
        <v>0</v>
      </c>
    </row>
    <row r="13" spans="1:9" ht="14.25" customHeight="1" x14ac:dyDescent="0.25">
      <c r="A13" s="36" t="s">
        <v>58</v>
      </c>
      <c r="B13" s="40">
        <v>2000</v>
      </c>
      <c r="C13" s="37">
        <v>1600000</v>
      </c>
      <c r="D13" s="36" t="s">
        <v>59</v>
      </c>
      <c r="E13" s="36" t="s">
        <v>60</v>
      </c>
      <c r="F13" s="38">
        <v>30</v>
      </c>
      <c r="G13" s="39">
        <f>ROUND(C13*F13*'FORMULARZ OFERTOWY'!B$24%/365,2)</f>
        <v>0</v>
      </c>
      <c r="H13" s="39">
        <f>ROUND(C13*F13*'FORMULARZ OFERTOWY'!D$24%/365,2)</f>
        <v>0</v>
      </c>
      <c r="I13" s="39">
        <f t="shared" si="0"/>
        <v>0</v>
      </c>
    </row>
    <row r="14" spans="1:9" ht="14.25" customHeight="1" x14ac:dyDescent="0.25">
      <c r="A14" s="36" t="s">
        <v>61</v>
      </c>
      <c r="B14" s="40">
        <v>10000</v>
      </c>
      <c r="C14" s="37">
        <v>1598000</v>
      </c>
      <c r="D14" s="36" t="s">
        <v>62</v>
      </c>
      <c r="E14" s="36" t="s">
        <v>63</v>
      </c>
      <c r="F14" s="38">
        <v>29</v>
      </c>
      <c r="G14" s="39">
        <f>ROUND(C14*F14*'FORMULARZ OFERTOWY'!B$24%/365,2)</f>
        <v>0</v>
      </c>
      <c r="H14" s="39">
        <f>ROUND(C14*F14*'FORMULARZ OFERTOWY'!D$24%/365,2)</f>
        <v>0</v>
      </c>
      <c r="I14" s="39">
        <f t="shared" si="0"/>
        <v>0</v>
      </c>
    </row>
    <row r="15" spans="1:9" ht="15.75" customHeight="1" x14ac:dyDescent="0.25">
      <c r="A15" s="36" t="s">
        <v>64</v>
      </c>
      <c r="B15" s="40">
        <v>10000</v>
      </c>
      <c r="C15" s="37">
        <v>1588000</v>
      </c>
      <c r="D15" s="36" t="s">
        <v>65</v>
      </c>
      <c r="E15" s="36" t="s">
        <v>66</v>
      </c>
      <c r="F15" s="38">
        <v>31</v>
      </c>
      <c r="G15" s="39">
        <f>ROUND(C15*F15*'FORMULARZ OFERTOWY'!B$24%/365,2)</f>
        <v>0</v>
      </c>
      <c r="H15" s="39">
        <f>ROUND(C15*F15*'FORMULARZ OFERTOWY'!D$24%/365,2)</f>
        <v>0</v>
      </c>
      <c r="I15" s="39">
        <f t="shared" si="0"/>
        <v>0</v>
      </c>
    </row>
    <row r="16" spans="1:9" ht="15" customHeight="1" x14ac:dyDescent="0.25">
      <c r="A16" s="36" t="s">
        <v>67</v>
      </c>
      <c r="B16" s="40">
        <v>10000</v>
      </c>
      <c r="C16" s="37">
        <v>1578000</v>
      </c>
      <c r="D16" s="36" t="s">
        <v>68</v>
      </c>
      <c r="E16" s="36" t="s">
        <v>69</v>
      </c>
      <c r="F16" s="38">
        <v>30</v>
      </c>
      <c r="G16" s="39">
        <f>ROUND(C16*F16*'FORMULARZ OFERTOWY'!B$24%/365,2)</f>
        <v>0</v>
      </c>
      <c r="H16" s="39">
        <f>ROUND(C16*F16*'FORMULARZ OFERTOWY'!D$24%/365,2)</f>
        <v>0</v>
      </c>
      <c r="I16" s="39">
        <f t="shared" si="0"/>
        <v>0</v>
      </c>
    </row>
    <row r="17" spans="1:9" ht="15" customHeight="1" x14ac:dyDescent="0.25">
      <c r="A17" s="36" t="s">
        <v>70</v>
      </c>
      <c r="B17" s="40">
        <v>10000</v>
      </c>
      <c r="C17" s="37">
        <v>1568000</v>
      </c>
      <c r="D17" s="36" t="s">
        <v>71</v>
      </c>
      <c r="E17" s="36" t="s">
        <v>72</v>
      </c>
      <c r="F17" s="38">
        <v>31</v>
      </c>
      <c r="G17" s="39">
        <f>ROUND(C17*F17*'FORMULARZ OFERTOWY'!B$24%/365,2)</f>
        <v>0</v>
      </c>
      <c r="H17" s="39">
        <f>ROUND(C17*F17*'FORMULARZ OFERTOWY'!D$24%/365,2)</f>
        <v>0</v>
      </c>
      <c r="I17" s="39">
        <f t="shared" si="0"/>
        <v>0</v>
      </c>
    </row>
    <row r="18" spans="1:9" ht="15.75" customHeight="1" x14ac:dyDescent="0.25">
      <c r="A18" s="36" t="s">
        <v>73</v>
      </c>
      <c r="B18" s="40">
        <v>10000</v>
      </c>
      <c r="C18" s="37">
        <v>1558000</v>
      </c>
      <c r="D18" s="36" t="s">
        <v>74</v>
      </c>
      <c r="E18" s="36" t="s">
        <v>75</v>
      </c>
      <c r="F18" s="38">
        <v>30</v>
      </c>
      <c r="G18" s="39">
        <f>ROUND(C18*F18*'FORMULARZ OFERTOWY'!B$24%/365,2)</f>
        <v>0</v>
      </c>
      <c r="H18" s="39">
        <f>ROUND(C18*F18*'FORMULARZ OFERTOWY'!D$24%/365,2)</f>
        <v>0</v>
      </c>
      <c r="I18" s="39">
        <f t="shared" si="0"/>
        <v>0</v>
      </c>
    </row>
    <row r="19" spans="1:9" ht="15.75" customHeight="1" x14ac:dyDescent="0.25">
      <c r="A19" s="36" t="s">
        <v>76</v>
      </c>
      <c r="B19" s="40">
        <v>10000</v>
      </c>
      <c r="C19" s="37">
        <v>1548000</v>
      </c>
      <c r="D19" s="36" t="s">
        <v>77</v>
      </c>
      <c r="E19" s="36" t="s">
        <v>78</v>
      </c>
      <c r="F19" s="38">
        <v>31</v>
      </c>
      <c r="G19" s="39">
        <f>ROUND(C19*F19*'FORMULARZ OFERTOWY'!B$24%/365,2)</f>
        <v>0</v>
      </c>
      <c r="H19" s="39">
        <f>ROUND(C19*F19*'FORMULARZ OFERTOWY'!D$24%/365,2)</f>
        <v>0</v>
      </c>
      <c r="I19" s="39">
        <f t="shared" si="0"/>
        <v>0</v>
      </c>
    </row>
    <row r="20" spans="1:9" ht="15.75" customHeight="1" x14ac:dyDescent="0.25">
      <c r="A20" s="36" t="s">
        <v>79</v>
      </c>
      <c r="B20" s="40">
        <v>10000</v>
      </c>
      <c r="C20" s="37">
        <v>1538000</v>
      </c>
      <c r="D20" s="36" t="s">
        <v>80</v>
      </c>
      <c r="E20" s="36" t="s">
        <v>81</v>
      </c>
      <c r="F20" s="38">
        <v>31</v>
      </c>
      <c r="G20" s="39">
        <f>ROUND(C20*F20*'FORMULARZ OFERTOWY'!B$24%/365,2)</f>
        <v>0</v>
      </c>
      <c r="H20" s="39">
        <f>ROUND(C20*F20*'FORMULARZ OFERTOWY'!D$24%/365,2)</f>
        <v>0</v>
      </c>
      <c r="I20" s="39">
        <f t="shared" si="0"/>
        <v>0</v>
      </c>
    </row>
    <row r="21" spans="1:9" ht="15" customHeight="1" x14ac:dyDescent="0.25">
      <c r="A21" s="36" t="s">
        <v>82</v>
      </c>
      <c r="B21" s="40">
        <v>10000</v>
      </c>
      <c r="C21" s="37">
        <v>1528000</v>
      </c>
      <c r="D21" s="36" t="s">
        <v>83</v>
      </c>
      <c r="E21" s="36" t="s">
        <v>84</v>
      </c>
      <c r="F21" s="38">
        <v>30</v>
      </c>
      <c r="G21" s="39">
        <f>ROUND(C21*F21*'FORMULARZ OFERTOWY'!B$24%/365,2)</f>
        <v>0</v>
      </c>
      <c r="H21" s="39">
        <f>ROUND(C21*F21*'FORMULARZ OFERTOWY'!D$24%/365,2)</f>
        <v>0</v>
      </c>
      <c r="I21" s="39">
        <f t="shared" si="0"/>
        <v>0</v>
      </c>
    </row>
    <row r="22" spans="1:9" ht="15" customHeight="1" x14ac:dyDescent="0.25">
      <c r="A22" s="36" t="s">
        <v>85</v>
      </c>
      <c r="B22" s="40">
        <v>10000</v>
      </c>
      <c r="C22" s="37">
        <v>1518000</v>
      </c>
      <c r="D22" s="36" t="s">
        <v>86</v>
      </c>
      <c r="E22" s="36" t="s">
        <v>87</v>
      </c>
      <c r="F22" s="38">
        <v>31</v>
      </c>
      <c r="G22" s="39">
        <f>ROUND(C22*F22*'FORMULARZ OFERTOWY'!B$24%/365,2)</f>
        <v>0</v>
      </c>
      <c r="H22" s="39">
        <f>ROUND(C22*F22*'FORMULARZ OFERTOWY'!D$24%/365,2)</f>
        <v>0</v>
      </c>
      <c r="I22" s="39">
        <f t="shared" si="0"/>
        <v>0</v>
      </c>
    </row>
    <row r="23" spans="1:9" ht="15" customHeight="1" x14ac:dyDescent="0.25">
      <c r="A23" s="36" t="s">
        <v>88</v>
      </c>
      <c r="B23" s="40">
        <v>10000</v>
      </c>
      <c r="C23" s="37">
        <v>1508000</v>
      </c>
      <c r="D23" s="36" t="s">
        <v>89</v>
      </c>
      <c r="E23" s="36" t="s">
        <v>90</v>
      </c>
      <c r="F23" s="38">
        <v>30</v>
      </c>
      <c r="G23" s="39">
        <f>ROUND(C23*F23*'FORMULARZ OFERTOWY'!B$24%/365,2)</f>
        <v>0</v>
      </c>
      <c r="H23" s="39">
        <f>ROUND(C23*F23*'FORMULARZ OFERTOWY'!D$24%/365,2)</f>
        <v>0</v>
      </c>
      <c r="I23" s="39">
        <f t="shared" si="0"/>
        <v>0</v>
      </c>
    </row>
    <row r="24" spans="1:9" ht="14.25" customHeight="1" x14ac:dyDescent="0.25">
      <c r="A24" s="36" t="s">
        <v>91</v>
      </c>
      <c r="B24" s="40">
        <v>10000</v>
      </c>
      <c r="C24" s="37">
        <v>1498000</v>
      </c>
      <c r="D24" s="36" t="s">
        <v>92</v>
      </c>
      <c r="E24" s="36" t="s">
        <v>93</v>
      </c>
      <c r="F24" s="38">
        <v>31</v>
      </c>
      <c r="G24" s="39">
        <f>ROUND(C24*F24*'FORMULARZ OFERTOWY'!B$24%/365,2)</f>
        <v>0</v>
      </c>
      <c r="H24" s="39">
        <f>ROUND(C24*F24*'FORMULARZ OFERTOWY'!D$24%/365,2)</f>
        <v>0</v>
      </c>
      <c r="I24" s="39">
        <f t="shared" si="0"/>
        <v>0</v>
      </c>
    </row>
    <row r="25" spans="1:9" ht="15.75" customHeight="1" x14ac:dyDescent="0.25">
      <c r="A25" s="36" t="s">
        <v>94</v>
      </c>
      <c r="B25" s="40">
        <v>10000</v>
      </c>
      <c r="C25" s="37">
        <v>1488000</v>
      </c>
      <c r="D25" s="36" t="s">
        <v>95</v>
      </c>
      <c r="E25" s="36" t="s">
        <v>96</v>
      </c>
      <c r="F25" s="38">
        <v>31</v>
      </c>
      <c r="G25" s="39">
        <f>ROUND(C25*F25*'FORMULARZ OFERTOWY'!B$24%/365,2)</f>
        <v>0</v>
      </c>
      <c r="H25" s="39">
        <f>ROUND(C25*F25*'FORMULARZ OFERTOWY'!D$24%/365,2)</f>
        <v>0</v>
      </c>
      <c r="I25" s="39">
        <f t="shared" si="0"/>
        <v>0</v>
      </c>
    </row>
    <row r="26" spans="1:9" ht="14.25" customHeight="1" x14ac:dyDescent="0.25">
      <c r="A26" s="36" t="s">
        <v>97</v>
      </c>
      <c r="B26" s="40">
        <v>10000</v>
      </c>
      <c r="C26" s="37">
        <v>1478000</v>
      </c>
      <c r="D26" s="36" t="s">
        <v>98</v>
      </c>
      <c r="E26" s="36" t="s">
        <v>99</v>
      </c>
      <c r="F26" s="38">
        <v>28</v>
      </c>
      <c r="G26" s="39">
        <f>ROUND(C26*F26*'FORMULARZ OFERTOWY'!B$24%/365,2)</f>
        <v>0</v>
      </c>
      <c r="H26" s="39">
        <f>ROUND(C26*F26*'FORMULARZ OFERTOWY'!D$24%/365,2)</f>
        <v>0</v>
      </c>
      <c r="I26" s="39">
        <f t="shared" si="0"/>
        <v>0</v>
      </c>
    </row>
    <row r="27" spans="1:9" ht="15.75" customHeight="1" x14ac:dyDescent="0.25">
      <c r="A27" s="36" t="s">
        <v>100</v>
      </c>
      <c r="B27" s="40">
        <v>10000</v>
      </c>
      <c r="C27" s="37">
        <v>1468000</v>
      </c>
      <c r="D27" s="36" t="s">
        <v>101</v>
      </c>
      <c r="E27" s="36" t="s">
        <v>102</v>
      </c>
      <c r="F27" s="38">
        <v>31</v>
      </c>
      <c r="G27" s="39">
        <f>ROUND(C27*F27*'FORMULARZ OFERTOWY'!B$24%/365,2)</f>
        <v>0</v>
      </c>
      <c r="H27" s="39">
        <f>ROUND(C27*F27*'FORMULARZ OFERTOWY'!D$24%/365,2)</f>
        <v>0</v>
      </c>
      <c r="I27" s="39">
        <f t="shared" si="0"/>
        <v>0</v>
      </c>
    </row>
    <row r="28" spans="1:9" ht="15" customHeight="1" x14ac:dyDescent="0.25">
      <c r="A28" s="36" t="s">
        <v>103</v>
      </c>
      <c r="B28" s="40">
        <v>10000</v>
      </c>
      <c r="C28" s="37">
        <v>1458000</v>
      </c>
      <c r="D28" s="36" t="s">
        <v>104</v>
      </c>
      <c r="E28" s="36" t="s">
        <v>105</v>
      </c>
      <c r="F28" s="38">
        <v>30</v>
      </c>
      <c r="G28" s="39">
        <f>ROUND(C28*F28*'FORMULARZ OFERTOWY'!B$24%/365,2)</f>
        <v>0</v>
      </c>
      <c r="H28" s="39">
        <f>ROUND(C28*F28*'FORMULARZ OFERTOWY'!D$24%/365,2)</f>
        <v>0</v>
      </c>
      <c r="I28" s="39">
        <f t="shared" si="0"/>
        <v>0</v>
      </c>
    </row>
    <row r="29" spans="1:9" ht="13.5" customHeight="1" x14ac:dyDescent="0.25">
      <c r="A29" s="36" t="s">
        <v>106</v>
      </c>
      <c r="B29" s="40">
        <v>10000</v>
      </c>
      <c r="C29" s="37">
        <v>1448000</v>
      </c>
      <c r="D29" s="36" t="s">
        <v>107</v>
      </c>
      <c r="E29" s="36" t="s">
        <v>108</v>
      </c>
      <c r="F29" s="38">
        <v>31</v>
      </c>
      <c r="G29" s="39">
        <f>ROUND(C29*F29*'FORMULARZ OFERTOWY'!B$24%/365,2)</f>
        <v>0</v>
      </c>
      <c r="H29" s="39">
        <f>ROUND(C29*F29*'FORMULARZ OFERTOWY'!D$24%/365,2)</f>
        <v>0</v>
      </c>
      <c r="I29" s="39">
        <f t="shared" si="0"/>
        <v>0</v>
      </c>
    </row>
    <row r="30" spans="1:9" ht="14.25" customHeight="1" x14ac:dyDescent="0.25">
      <c r="A30" s="36" t="s">
        <v>106</v>
      </c>
      <c r="B30" s="40">
        <v>10000</v>
      </c>
      <c r="C30" s="37">
        <v>1438000</v>
      </c>
      <c r="D30" s="36" t="s">
        <v>109</v>
      </c>
      <c r="E30" s="36" t="s">
        <v>110</v>
      </c>
      <c r="F30" s="38">
        <v>30</v>
      </c>
      <c r="G30" s="39">
        <f>ROUND(C30*F30*'FORMULARZ OFERTOWY'!B$24%/365,2)</f>
        <v>0</v>
      </c>
      <c r="H30" s="39">
        <f>ROUND(C30*F30*'FORMULARZ OFERTOWY'!D$24%/365,2)</f>
        <v>0</v>
      </c>
      <c r="I30" s="39">
        <f t="shared" si="0"/>
        <v>0</v>
      </c>
    </row>
    <row r="31" spans="1:9" ht="13.5" customHeight="1" x14ac:dyDescent="0.25">
      <c r="A31" s="36" t="s">
        <v>111</v>
      </c>
      <c r="B31" s="40">
        <v>10000</v>
      </c>
      <c r="C31" s="37">
        <v>1428000</v>
      </c>
      <c r="D31" s="36" t="s">
        <v>112</v>
      </c>
      <c r="E31" s="36" t="s">
        <v>113</v>
      </c>
      <c r="F31" s="38">
        <v>31</v>
      </c>
      <c r="G31" s="39">
        <f>ROUND(C31*F31*'FORMULARZ OFERTOWY'!B$24%/365,2)</f>
        <v>0</v>
      </c>
      <c r="H31" s="39">
        <f>ROUND(C31*F31*'FORMULARZ OFERTOWY'!D$24%/365,2)</f>
        <v>0</v>
      </c>
      <c r="I31" s="39">
        <f t="shared" si="0"/>
        <v>0</v>
      </c>
    </row>
    <row r="32" spans="1:9" ht="13.5" customHeight="1" x14ac:dyDescent="0.25">
      <c r="A32" s="36" t="s">
        <v>114</v>
      </c>
      <c r="B32" s="40">
        <v>10000</v>
      </c>
      <c r="C32" s="37">
        <v>1418000</v>
      </c>
      <c r="D32" s="36" t="s">
        <v>115</v>
      </c>
      <c r="E32" s="36" t="s">
        <v>116</v>
      </c>
      <c r="F32" s="38">
        <v>31</v>
      </c>
      <c r="G32" s="39">
        <f>ROUND(C32*F32*'FORMULARZ OFERTOWY'!B$24%/365,2)</f>
        <v>0</v>
      </c>
      <c r="H32" s="39">
        <f>ROUND(C32*F32*'FORMULARZ OFERTOWY'!D$24%/365,2)</f>
        <v>0</v>
      </c>
      <c r="I32" s="39">
        <f t="shared" si="0"/>
        <v>0</v>
      </c>
    </row>
    <row r="33" spans="1:9" ht="13.5" customHeight="1" x14ac:dyDescent="0.25">
      <c r="A33" s="36" t="s">
        <v>117</v>
      </c>
      <c r="B33" s="40">
        <v>10000</v>
      </c>
      <c r="C33" s="37">
        <v>1408000</v>
      </c>
      <c r="D33" s="36" t="s">
        <v>118</v>
      </c>
      <c r="E33" s="36" t="s">
        <v>119</v>
      </c>
      <c r="F33" s="38">
        <v>30</v>
      </c>
      <c r="G33" s="39">
        <f>ROUND(C33*F33*'FORMULARZ OFERTOWY'!B$24%/365,2)</f>
        <v>0</v>
      </c>
      <c r="H33" s="39">
        <f>ROUND(C33*F33*'FORMULARZ OFERTOWY'!D$24%/365,2)</f>
        <v>0</v>
      </c>
      <c r="I33" s="39">
        <f t="shared" si="0"/>
        <v>0</v>
      </c>
    </row>
    <row r="34" spans="1:9" ht="13.5" customHeight="1" x14ac:dyDescent="0.25">
      <c r="A34" s="36" t="s">
        <v>120</v>
      </c>
      <c r="B34" s="40">
        <v>10000</v>
      </c>
      <c r="C34" s="37">
        <v>1398000</v>
      </c>
      <c r="D34" s="36" t="s">
        <v>121</v>
      </c>
      <c r="E34" s="36" t="s">
        <v>122</v>
      </c>
      <c r="F34" s="38">
        <v>31</v>
      </c>
      <c r="G34" s="39">
        <f>ROUND(C34*F34*'FORMULARZ OFERTOWY'!B$24%/365,2)</f>
        <v>0</v>
      </c>
      <c r="H34" s="39">
        <f>ROUND(C34*F34*'FORMULARZ OFERTOWY'!D$24%/365,2)</f>
        <v>0</v>
      </c>
      <c r="I34" s="39">
        <f t="shared" si="0"/>
        <v>0</v>
      </c>
    </row>
    <row r="35" spans="1:9" ht="14.25" customHeight="1" x14ac:dyDescent="0.25">
      <c r="A35" s="36" t="s">
        <v>123</v>
      </c>
      <c r="B35" s="40">
        <v>10000</v>
      </c>
      <c r="C35" s="37">
        <v>1388000</v>
      </c>
      <c r="D35" s="36" t="s">
        <v>124</v>
      </c>
      <c r="E35" s="36" t="s">
        <v>125</v>
      </c>
      <c r="F35" s="38">
        <v>30</v>
      </c>
      <c r="G35" s="39">
        <f>ROUND(C35*F35*'FORMULARZ OFERTOWY'!B$24%/365,2)</f>
        <v>0</v>
      </c>
      <c r="H35" s="39">
        <f>ROUND(C35*F35*'FORMULARZ OFERTOWY'!D$24%/365,2)</f>
        <v>0</v>
      </c>
      <c r="I35" s="39">
        <f t="shared" si="0"/>
        <v>0</v>
      </c>
    </row>
    <row r="36" spans="1:9" ht="15" customHeight="1" x14ac:dyDescent="0.25">
      <c r="A36" s="36" t="s">
        <v>126</v>
      </c>
      <c r="B36" s="40">
        <v>10000</v>
      </c>
      <c r="C36" s="37">
        <v>1378000</v>
      </c>
      <c r="D36" s="36" t="s">
        <v>127</v>
      </c>
      <c r="E36" s="36" t="s">
        <v>128</v>
      </c>
      <c r="F36" s="38">
        <v>31</v>
      </c>
      <c r="G36" s="39">
        <f>ROUND(C36*F36*'FORMULARZ OFERTOWY'!B$24%/365,2)</f>
        <v>0</v>
      </c>
      <c r="H36" s="39">
        <f>ROUND(C36*F36*'FORMULARZ OFERTOWY'!D$24%/365,2)</f>
        <v>0</v>
      </c>
      <c r="I36" s="39">
        <f t="shared" si="0"/>
        <v>0</v>
      </c>
    </row>
    <row r="37" spans="1:9" ht="15" customHeight="1" x14ac:dyDescent="0.25">
      <c r="A37" s="36" t="s">
        <v>129</v>
      </c>
      <c r="B37" s="41">
        <v>38000</v>
      </c>
      <c r="C37" s="37">
        <v>1368000</v>
      </c>
      <c r="D37" s="36" t="s">
        <v>130</v>
      </c>
      <c r="E37" s="36" t="s">
        <v>131</v>
      </c>
      <c r="F37" s="38">
        <v>31</v>
      </c>
      <c r="G37" s="39">
        <f>ROUND(C37*F37*'FORMULARZ OFERTOWY'!B$24%/365,2)</f>
        <v>0</v>
      </c>
      <c r="H37" s="39">
        <f>ROUND(C37*F37*'FORMULARZ OFERTOWY'!D$24%/365,2)</f>
        <v>0</v>
      </c>
      <c r="I37" s="39">
        <f t="shared" si="0"/>
        <v>0</v>
      </c>
    </row>
    <row r="38" spans="1:9" ht="15" customHeight="1" x14ac:dyDescent="0.25">
      <c r="A38" s="36" t="s">
        <v>132</v>
      </c>
      <c r="B38" s="41">
        <v>38000</v>
      </c>
      <c r="C38" s="37">
        <v>1330000</v>
      </c>
      <c r="D38" s="36" t="s">
        <v>133</v>
      </c>
      <c r="E38" s="36" t="s">
        <v>134</v>
      </c>
      <c r="F38" s="38">
        <v>28</v>
      </c>
      <c r="G38" s="39">
        <f>ROUND(C38*F38*'FORMULARZ OFERTOWY'!B$24%/365,2)</f>
        <v>0</v>
      </c>
      <c r="H38" s="39">
        <f>ROUND(C38*F38*'FORMULARZ OFERTOWY'!D$24%/365,2)</f>
        <v>0</v>
      </c>
      <c r="I38" s="39">
        <f t="shared" si="0"/>
        <v>0</v>
      </c>
    </row>
    <row r="39" spans="1:9" ht="14.25" customHeight="1" x14ac:dyDescent="0.25">
      <c r="A39" s="36" t="s">
        <v>135</v>
      </c>
      <c r="B39" s="41">
        <v>38000</v>
      </c>
      <c r="C39" s="37">
        <v>1292000</v>
      </c>
      <c r="D39" s="36" t="s">
        <v>136</v>
      </c>
      <c r="E39" s="36" t="s">
        <v>137</v>
      </c>
      <c r="F39" s="38">
        <v>31</v>
      </c>
      <c r="G39" s="39">
        <f>ROUND(C39*F39*'FORMULARZ OFERTOWY'!B$24%/365,2)</f>
        <v>0</v>
      </c>
      <c r="H39" s="39">
        <f>ROUND(C39*F39*'FORMULARZ OFERTOWY'!D$24%/365,2)</f>
        <v>0</v>
      </c>
      <c r="I39" s="39">
        <f t="shared" si="0"/>
        <v>0</v>
      </c>
    </row>
    <row r="40" spans="1:9" ht="13.5" customHeight="1" x14ac:dyDescent="0.25">
      <c r="A40" s="36" t="s">
        <v>138</v>
      </c>
      <c r="B40" s="41">
        <v>38000</v>
      </c>
      <c r="C40" s="37">
        <v>1254000</v>
      </c>
      <c r="D40" s="36" t="s">
        <v>139</v>
      </c>
      <c r="E40" s="36" t="s">
        <v>140</v>
      </c>
      <c r="F40" s="38">
        <v>30</v>
      </c>
      <c r="G40" s="39">
        <f>ROUND(C40*F40*'FORMULARZ OFERTOWY'!B$24%/365,2)</f>
        <v>0</v>
      </c>
      <c r="H40" s="39">
        <f>ROUND(C40*F40*'FORMULARZ OFERTOWY'!D$24%/365,2)</f>
        <v>0</v>
      </c>
      <c r="I40" s="39">
        <f t="shared" si="0"/>
        <v>0</v>
      </c>
    </row>
    <row r="41" spans="1:9" ht="12.75" customHeight="1" x14ac:dyDescent="0.25">
      <c r="A41" s="36" t="s">
        <v>141</v>
      </c>
      <c r="B41" s="41">
        <v>38000</v>
      </c>
      <c r="C41" s="37">
        <v>1216000</v>
      </c>
      <c r="D41" s="36" t="s">
        <v>142</v>
      </c>
      <c r="E41" s="36" t="s">
        <v>143</v>
      </c>
      <c r="F41" s="38">
        <v>31</v>
      </c>
      <c r="G41" s="39">
        <f>ROUND(C41*F41*'FORMULARZ OFERTOWY'!B$24%/365,2)</f>
        <v>0</v>
      </c>
      <c r="H41" s="39">
        <f>ROUND(C41*F41*'FORMULARZ OFERTOWY'!D$24%/365,2)</f>
        <v>0</v>
      </c>
      <c r="I41" s="39">
        <f t="shared" si="0"/>
        <v>0</v>
      </c>
    </row>
    <row r="42" spans="1:9" ht="15" customHeight="1" x14ac:dyDescent="0.25">
      <c r="A42" s="36" t="s">
        <v>144</v>
      </c>
      <c r="B42" s="41">
        <v>38000</v>
      </c>
      <c r="C42" s="37">
        <v>1178000</v>
      </c>
      <c r="D42" s="36" t="s">
        <v>145</v>
      </c>
      <c r="E42" s="36" t="s">
        <v>146</v>
      </c>
      <c r="F42" s="38">
        <v>30</v>
      </c>
      <c r="G42" s="39">
        <f>ROUND(C42*F42*'FORMULARZ OFERTOWY'!B$24%/365,2)</f>
        <v>0</v>
      </c>
      <c r="H42" s="39">
        <f>ROUND(C42*F42*'FORMULARZ OFERTOWY'!D$24%/365,2)</f>
        <v>0</v>
      </c>
      <c r="I42" s="39">
        <f t="shared" si="0"/>
        <v>0</v>
      </c>
    </row>
    <row r="43" spans="1:9" ht="15" customHeight="1" x14ac:dyDescent="0.25">
      <c r="A43" s="36" t="s">
        <v>147</v>
      </c>
      <c r="B43" s="41">
        <v>38000</v>
      </c>
      <c r="C43" s="37">
        <v>1140000</v>
      </c>
      <c r="D43" s="36" t="s">
        <v>148</v>
      </c>
      <c r="E43" s="36" t="s">
        <v>149</v>
      </c>
      <c r="F43" s="38">
        <v>31</v>
      </c>
      <c r="G43" s="39">
        <f>ROUND(C43*F43*'FORMULARZ OFERTOWY'!B$24%/365,2)</f>
        <v>0</v>
      </c>
      <c r="H43" s="39">
        <f>ROUND(C43*F43*'FORMULARZ OFERTOWY'!D$24%/365,2)</f>
        <v>0</v>
      </c>
      <c r="I43" s="39">
        <f t="shared" si="0"/>
        <v>0</v>
      </c>
    </row>
    <row r="44" spans="1:9" ht="13.5" customHeight="1" x14ac:dyDescent="0.25">
      <c r="A44" s="36" t="s">
        <v>150</v>
      </c>
      <c r="B44" s="41">
        <v>38000</v>
      </c>
      <c r="C44" s="37">
        <v>1102000</v>
      </c>
      <c r="D44" s="36" t="s">
        <v>151</v>
      </c>
      <c r="E44" s="36" t="s">
        <v>152</v>
      </c>
      <c r="F44" s="38">
        <v>31</v>
      </c>
      <c r="G44" s="39">
        <f>ROUND(C44*F44*'FORMULARZ OFERTOWY'!B$24%/365,2)</f>
        <v>0</v>
      </c>
      <c r="H44" s="39">
        <f>ROUND(C44*F44*'FORMULARZ OFERTOWY'!D$24%/365,2)</f>
        <v>0</v>
      </c>
      <c r="I44" s="39">
        <f t="shared" si="0"/>
        <v>0</v>
      </c>
    </row>
    <row r="45" spans="1:9" ht="15.75" customHeight="1" x14ac:dyDescent="0.25">
      <c r="A45" s="36" t="s">
        <v>153</v>
      </c>
      <c r="B45" s="41">
        <v>38000</v>
      </c>
      <c r="C45" s="37">
        <v>1064000</v>
      </c>
      <c r="D45" s="36" t="s">
        <v>154</v>
      </c>
      <c r="E45" s="36" t="s">
        <v>155</v>
      </c>
      <c r="F45" s="38">
        <v>30</v>
      </c>
      <c r="G45" s="39">
        <f>ROUND(C45*F45*'FORMULARZ OFERTOWY'!B$24%/365,2)</f>
        <v>0</v>
      </c>
      <c r="H45" s="39">
        <f>ROUND(C45*F45*'FORMULARZ OFERTOWY'!D$24%/365,2)</f>
        <v>0</v>
      </c>
      <c r="I45" s="39">
        <f t="shared" si="0"/>
        <v>0</v>
      </c>
    </row>
    <row r="46" spans="1:9" x14ac:dyDescent="0.25">
      <c r="A46" s="36" t="s">
        <v>156</v>
      </c>
      <c r="B46" s="41">
        <v>38000</v>
      </c>
      <c r="C46" s="37">
        <v>1026000</v>
      </c>
      <c r="D46" s="36" t="s">
        <v>157</v>
      </c>
      <c r="E46" s="36" t="s">
        <v>158</v>
      </c>
      <c r="F46" s="38">
        <v>31</v>
      </c>
      <c r="G46" s="39">
        <f>ROUND(C46*F46*'FORMULARZ OFERTOWY'!B$24%/365,2)</f>
        <v>0</v>
      </c>
      <c r="H46" s="39">
        <f>ROUND(C46*F46*'FORMULARZ OFERTOWY'!D$24%/365,2)</f>
        <v>0</v>
      </c>
      <c r="I46" s="39">
        <f t="shared" si="0"/>
        <v>0</v>
      </c>
    </row>
    <row r="47" spans="1:9" x14ac:dyDescent="0.25">
      <c r="A47" s="36" t="s">
        <v>159</v>
      </c>
      <c r="B47" s="41">
        <v>38000</v>
      </c>
      <c r="C47" s="37">
        <v>988000</v>
      </c>
      <c r="D47" s="36" t="s">
        <v>160</v>
      </c>
      <c r="E47" s="36" t="s">
        <v>161</v>
      </c>
      <c r="F47" s="38">
        <v>30</v>
      </c>
      <c r="G47" s="39">
        <f>ROUND(C47*F47*'FORMULARZ OFERTOWY'!B$24%/365,2)</f>
        <v>0</v>
      </c>
      <c r="H47" s="39">
        <f>ROUND(C47*F47*'FORMULARZ OFERTOWY'!D$24%/365,2)</f>
        <v>0</v>
      </c>
      <c r="I47" s="39">
        <f t="shared" si="0"/>
        <v>0</v>
      </c>
    </row>
    <row r="48" spans="1:9" x14ac:dyDescent="0.25">
      <c r="A48" s="36" t="s">
        <v>162</v>
      </c>
      <c r="B48" s="41">
        <v>38000</v>
      </c>
      <c r="C48" s="37">
        <v>950000</v>
      </c>
      <c r="D48" s="36" t="s">
        <v>163</v>
      </c>
      <c r="E48" s="36" t="s">
        <v>164</v>
      </c>
      <c r="F48" s="38">
        <v>31</v>
      </c>
      <c r="G48" s="39">
        <f>ROUND(C48*F48*'FORMULARZ OFERTOWY'!B$24%/365,2)</f>
        <v>0</v>
      </c>
      <c r="H48" s="39">
        <f>ROUND(C48*F48*'FORMULARZ OFERTOWY'!D$24%/365,2)</f>
        <v>0</v>
      </c>
      <c r="I48" s="39">
        <f t="shared" si="0"/>
        <v>0</v>
      </c>
    </row>
    <row r="49" spans="1:9" x14ac:dyDescent="0.25">
      <c r="A49" s="36" t="s">
        <v>165</v>
      </c>
      <c r="B49" s="41">
        <v>38000</v>
      </c>
      <c r="C49" s="37">
        <v>912000</v>
      </c>
      <c r="D49" s="36" t="s">
        <v>166</v>
      </c>
      <c r="E49" s="36" t="s">
        <v>167</v>
      </c>
      <c r="F49" s="38">
        <v>31</v>
      </c>
      <c r="G49" s="39">
        <f>ROUND(C49*F49*'FORMULARZ OFERTOWY'!B$24%/365,2)</f>
        <v>0</v>
      </c>
      <c r="H49" s="39">
        <f>ROUND(C49*F49*'FORMULARZ OFERTOWY'!D$24%/365,2)</f>
        <v>0</v>
      </c>
      <c r="I49" s="39">
        <f t="shared" si="0"/>
        <v>0</v>
      </c>
    </row>
    <row r="50" spans="1:9" x14ac:dyDescent="0.25">
      <c r="A50" s="36" t="s">
        <v>168</v>
      </c>
      <c r="B50" s="41">
        <v>38000</v>
      </c>
      <c r="C50" s="37">
        <v>874000</v>
      </c>
      <c r="D50" s="36" t="s">
        <v>169</v>
      </c>
      <c r="E50" s="36" t="s">
        <v>170</v>
      </c>
      <c r="F50" s="38">
        <v>28</v>
      </c>
      <c r="G50" s="39">
        <f>ROUND(C50*F50*'FORMULARZ OFERTOWY'!B$24%/365,2)</f>
        <v>0</v>
      </c>
      <c r="H50" s="39">
        <f>ROUND(C50*F50*'FORMULARZ OFERTOWY'!D$24%/365,2)</f>
        <v>0</v>
      </c>
      <c r="I50" s="39">
        <f t="shared" si="0"/>
        <v>0</v>
      </c>
    </row>
    <row r="51" spans="1:9" x14ac:dyDescent="0.25">
      <c r="A51" s="36" t="s">
        <v>171</v>
      </c>
      <c r="B51" s="41">
        <v>38000</v>
      </c>
      <c r="C51" s="37">
        <v>836000</v>
      </c>
      <c r="D51" s="36" t="s">
        <v>172</v>
      </c>
      <c r="E51" s="36" t="s">
        <v>173</v>
      </c>
      <c r="F51" s="38">
        <v>31</v>
      </c>
      <c r="G51" s="39">
        <f>ROUND(C51*F51*'FORMULARZ OFERTOWY'!B$24%/365,2)</f>
        <v>0</v>
      </c>
      <c r="H51" s="39">
        <f>ROUND(C51*F51*'FORMULARZ OFERTOWY'!D$24%/365,2)</f>
        <v>0</v>
      </c>
      <c r="I51" s="39">
        <f t="shared" si="0"/>
        <v>0</v>
      </c>
    </row>
    <row r="52" spans="1:9" x14ac:dyDescent="0.25">
      <c r="A52" s="36" t="s">
        <v>174</v>
      </c>
      <c r="B52" s="41">
        <v>38000</v>
      </c>
      <c r="C52" s="37">
        <v>798000</v>
      </c>
      <c r="D52" s="36" t="s">
        <v>175</v>
      </c>
      <c r="E52" s="36" t="s">
        <v>176</v>
      </c>
      <c r="F52" s="38">
        <v>30</v>
      </c>
      <c r="G52" s="39">
        <f>ROUND(C52*F52*'FORMULARZ OFERTOWY'!B$24%/365,2)</f>
        <v>0</v>
      </c>
      <c r="H52" s="39">
        <f>ROUND(C52*F52*'FORMULARZ OFERTOWY'!D$24%/365,2)</f>
        <v>0</v>
      </c>
      <c r="I52" s="39">
        <f t="shared" si="0"/>
        <v>0</v>
      </c>
    </row>
    <row r="53" spans="1:9" x14ac:dyDescent="0.25">
      <c r="A53" s="36" t="s">
        <v>177</v>
      </c>
      <c r="B53" s="41">
        <v>38000</v>
      </c>
      <c r="C53" s="37">
        <v>760000</v>
      </c>
      <c r="D53" s="36" t="s">
        <v>178</v>
      </c>
      <c r="E53" s="36" t="s">
        <v>179</v>
      </c>
      <c r="F53" s="38">
        <v>31</v>
      </c>
      <c r="G53" s="39">
        <f>ROUND(C53*F53*'FORMULARZ OFERTOWY'!B$24%/365,2)</f>
        <v>0</v>
      </c>
      <c r="H53" s="39">
        <f>ROUND(C53*F53*'FORMULARZ OFERTOWY'!D$24%/365,2)</f>
        <v>0</v>
      </c>
      <c r="I53" s="39">
        <f t="shared" si="0"/>
        <v>0</v>
      </c>
    </row>
    <row r="54" spans="1:9" x14ac:dyDescent="0.25">
      <c r="A54" s="36" t="s">
        <v>180</v>
      </c>
      <c r="B54" s="41">
        <v>38000</v>
      </c>
      <c r="C54" s="37">
        <v>722000</v>
      </c>
      <c r="D54" s="36" t="s">
        <v>181</v>
      </c>
      <c r="E54" s="36" t="s">
        <v>182</v>
      </c>
      <c r="F54" s="38">
        <v>30</v>
      </c>
      <c r="G54" s="39">
        <f>ROUND(C54*F54*'FORMULARZ OFERTOWY'!B$24%/365,2)</f>
        <v>0</v>
      </c>
      <c r="H54" s="39">
        <f>ROUND(C54*F54*'FORMULARZ OFERTOWY'!D$24%/365,2)</f>
        <v>0</v>
      </c>
      <c r="I54" s="39">
        <f t="shared" si="0"/>
        <v>0</v>
      </c>
    </row>
    <row r="55" spans="1:9" x14ac:dyDescent="0.25">
      <c r="A55" s="36" t="s">
        <v>183</v>
      </c>
      <c r="B55" s="41">
        <v>38000</v>
      </c>
      <c r="C55" s="37">
        <v>684000</v>
      </c>
      <c r="D55" s="36" t="s">
        <v>184</v>
      </c>
      <c r="E55" s="36" t="s">
        <v>185</v>
      </c>
      <c r="F55" s="38">
        <v>31</v>
      </c>
      <c r="G55" s="39">
        <f>ROUND(C55*F55*'FORMULARZ OFERTOWY'!B$24%/365,2)</f>
        <v>0</v>
      </c>
      <c r="H55" s="39">
        <f>ROUND(C55*F55*'FORMULARZ OFERTOWY'!D$24%/365,2)</f>
        <v>0</v>
      </c>
      <c r="I55" s="39">
        <f t="shared" si="0"/>
        <v>0</v>
      </c>
    </row>
    <row r="56" spans="1:9" x14ac:dyDescent="0.25">
      <c r="A56" s="36" t="s">
        <v>186</v>
      </c>
      <c r="B56" s="41">
        <v>38000</v>
      </c>
      <c r="C56" s="37">
        <v>646000</v>
      </c>
      <c r="D56" s="36" t="s">
        <v>187</v>
      </c>
      <c r="E56" s="36" t="s">
        <v>188</v>
      </c>
      <c r="F56" s="38">
        <v>31</v>
      </c>
      <c r="G56" s="39">
        <f>ROUND(C56*F56*'FORMULARZ OFERTOWY'!B$24%/365,2)</f>
        <v>0</v>
      </c>
      <c r="H56" s="39">
        <f>ROUND(C56*F56*'FORMULARZ OFERTOWY'!D$24%/365,2)</f>
        <v>0</v>
      </c>
      <c r="I56" s="39">
        <f t="shared" si="0"/>
        <v>0</v>
      </c>
    </row>
    <row r="57" spans="1:9" x14ac:dyDescent="0.25">
      <c r="A57" s="36" t="s">
        <v>189</v>
      </c>
      <c r="B57" s="41">
        <v>38000</v>
      </c>
      <c r="C57" s="37">
        <v>608000</v>
      </c>
      <c r="D57" s="36" t="s">
        <v>190</v>
      </c>
      <c r="E57" s="36" t="s">
        <v>191</v>
      </c>
      <c r="F57" s="38">
        <v>30</v>
      </c>
      <c r="G57" s="39">
        <f>ROUND(C57*F57*'FORMULARZ OFERTOWY'!B$24%/365,2)</f>
        <v>0</v>
      </c>
      <c r="H57" s="39">
        <f>ROUND(C57*F57*'FORMULARZ OFERTOWY'!D$24%/365,2)</f>
        <v>0</v>
      </c>
      <c r="I57" s="39">
        <f t="shared" si="0"/>
        <v>0</v>
      </c>
    </row>
    <row r="58" spans="1:9" x14ac:dyDescent="0.25">
      <c r="A58" s="36" t="s">
        <v>189</v>
      </c>
      <c r="B58" s="41">
        <v>38000</v>
      </c>
      <c r="C58" s="37">
        <v>570000</v>
      </c>
      <c r="D58" s="36" t="s">
        <v>192</v>
      </c>
      <c r="E58" s="36" t="s">
        <v>193</v>
      </c>
      <c r="F58" s="38">
        <v>31</v>
      </c>
      <c r="G58" s="39">
        <f>ROUND(C58*F58*'FORMULARZ OFERTOWY'!B$24%/365,2)</f>
        <v>0</v>
      </c>
      <c r="H58" s="39">
        <f>ROUND(C58*F58*'FORMULARZ OFERTOWY'!D$24%/365,2)</f>
        <v>0</v>
      </c>
      <c r="I58" s="39">
        <f t="shared" si="0"/>
        <v>0</v>
      </c>
    </row>
    <row r="59" spans="1:9" x14ac:dyDescent="0.25">
      <c r="A59" s="36" t="s">
        <v>194</v>
      </c>
      <c r="B59" s="41">
        <v>38000</v>
      </c>
      <c r="C59" s="37">
        <v>532000</v>
      </c>
      <c r="D59" s="36" t="s">
        <v>195</v>
      </c>
      <c r="E59" s="36" t="s">
        <v>196</v>
      </c>
      <c r="F59" s="38">
        <v>30</v>
      </c>
      <c r="G59" s="39">
        <f>ROUND(C59*F59*'FORMULARZ OFERTOWY'!B$24%/365,2)</f>
        <v>0</v>
      </c>
      <c r="H59" s="39">
        <f>ROUND(C59*F59*'FORMULARZ OFERTOWY'!D$24%/365,2)</f>
        <v>0</v>
      </c>
      <c r="I59" s="39">
        <f t="shared" si="0"/>
        <v>0</v>
      </c>
    </row>
    <row r="60" spans="1:9" x14ac:dyDescent="0.25">
      <c r="A60" s="36" t="s">
        <v>197</v>
      </c>
      <c r="B60" s="41">
        <v>38000</v>
      </c>
      <c r="C60" s="37">
        <v>494000</v>
      </c>
      <c r="D60" s="36" t="s">
        <v>198</v>
      </c>
      <c r="E60" s="36" t="s">
        <v>199</v>
      </c>
      <c r="F60" s="38">
        <v>31</v>
      </c>
      <c r="G60" s="39">
        <f>ROUND(C60*F60*'FORMULARZ OFERTOWY'!B$24%/365,2)</f>
        <v>0</v>
      </c>
      <c r="H60" s="39">
        <f>ROUND(C60*F60*'FORMULARZ OFERTOWY'!D$24%/365,2)</f>
        <v>0</v>
      </c>
      <c r="I60" s="39">
        <f t="shared" si="0"/>
        <v>0</v>
      </c>
    </row>
    <row r="61" spans="1:9" x14ac:dyDescent="0.25">
      <c r="A61" s="36" t="s">
        <v>200</v>
      </c>
      <c r="B61" s="41">
        <v>38000</v>
      </c>
      <c r="C61" s="37">
        <v>456000</v>
      </c>
      <c r="D61" s="36" t="s">
        <v>201</v>
      </c>
      <c r="E61" s="36" t="s">
        <v>202</v>
      </c>
      <c r="F61" s="38">
        <v>31</v>
      </c>
      <c r="G61" s="39">
        <f>ROUND(C61*F61*'FORMULARZ OFERTOWY'!B$24%/365,2)</f>
        <v>0</v>
      </c>
      <c r="H61" s="39">
        <f>ROUND(C61*F61*'FORMULARZ OFERTOWY'!D$24%/365,2)</f>
        <v>0</v>
      </c>
      <c r="I61" s="39">
        <f t="shared" si="0"/>
        <v>0</v>
      </c>
    </row>
    <row r="62" spans="1:9" x14ac:dyDescent="0.25">
      <c r="A62" s="36" t="s">
        <v>203</v>
      </c>
      <c r="B62" s="41">
        <v>38000</v>
      </c>
      <c r="C62" s="37">
        <v>418000</v>
      </c>
      <c r="D62" s="36" t="s">
        <v>204</v>
      </c>
      <c r="E62" s="36" t="s">
        <v>205</v>
      </c>
      <c r="F62" s="38">
        <v>29</v>
      </c>
      <c r="G62" s="39">
        <f>ROUND(C62*F62*'FORMULARZ OFERTOWY'!B$24%/365,2)</f>
        <v>0</v>
      </c>
      <c r="H62" s="39">
        <f>ROUND(C62*F62*'FORMULARZ OFERTOWY'!D$24%/365,2)</f>
        <v>0</v>
      </c>
      <c r="I62" s="39">
        <f t="shared" si="0"/>
        <v>0</v>
      </c>
    </row>
    <row r="63" spans="1:9" x14ac:dyDescent="0.25">
      <c r="A63" s="36" t="s">
        <v>206</v>
      </c>
      <c r="B63" s="41">
        <v>38000</v>
      </c>
      <c r="C63" s="37">
        <v>380000</v>
      </c>
      <c r="D63" s="36" t="s">
        <v>207</v>
      </c>
      <c r="E63" s="36" t="s">
        <v>208</v>
      </c>
      <c r="F63" s="38">
        <v>31</v>
      </c>
      <c r="G63" s="39">
        <f>ROUND(C63*F63*'FORMULARZ OFERTOWY'!B$24%/365,2)</f>
        <v>0</v>
      </c>
      <c r="H63" s="39">
        <f>ROUND(C63*F63*'FORMULARZ OFERTOWY'!D$24%/365,2)</f>
        <v>0</v>
      </c>
      <c r="I63" s="39">
        <f t="shared" si="0"/>
        <v>0</v>
      </c>
    </row>
    <row r="64" spans="1:9" x14ac:dyDescent="0.25">
      <c r="A64" s="36" t="s">
        <v>209</v>
      </c>
      <c r="B64" s="41">
        <v>38000</v>
      </c>
      <c r="C64" s="37">
        <v>342000</v>
      </c>
      <c r="D64" s="36" t="s">
        <v>210</v>
      </c>
      <c r="E64" s="36" t="s">
        <v>211</v>
      </c>
      <c r="F64" s="38">
        <v>30</v>
      </c>
      <c r="G64" s="39">
        <f>ROUND(C64*F64*'FORMULARZ OFERTOWY'!B$24%/365,2)</f>
        <v>0</v>
      </c>
      <c r="H64" s="39">
        <f>ROUND(C64*F64*'FORMULARZ OFERTOWY'!D$24%/365,2)</f>
        <v>0</v>
      </c>
      <c r="I64" s="39">
        <f t="shared" si="0"/>
        <v>0</v>
      </c>
    </row>
    <row r="65" spans="1:9" x14ac:dyDescent="0.25">
      <c r="A65" s="36" t="s">
        <v>212</v>
      </c>
      <c r="B65" s="41">
        <v>38000</v>
      </c>
      <c r="C65" s="37">
        <v>304000</v>
      </c>
      <c r="D65" s="36" t="s">
        <v>213</v>
      </c>
      <c r="E65" s="36" t="s">
        <v>214</v>
      </c>
      <c r="F65" s="38">
        <v>31</v>
      </c>
      <c r="G65" s="39">
        <f>ROUND(C65*F65*'FORMULARZ OFERTOWY'!B$24%/365,2)</f>
        <v>0</v>
      </c>
      <c r="H65" s="39">
        <f>ROUND(C65*F65*'FORMULARZ OFERTOWY'!D$24%/365,2)</f>
        <v>0</v>
      </c>
      <c r="I65" s="39">
        <f t="shared" si="0"/>
        <v>0</v>
      </c>
    </row>
    <row r="66" spans="1:9" x14ac:dyDescent="0.25">
      <c r="A66" s="36" t="s">
        <v>215</v>
      </c>
      <c r="B66" s="41">
        <v>38000</v>
      </c>
      <c r="C66" s="37">
        <v>266000</v>
      </c>
      <c r="D66" s="36" t="s">
        <v>216</v>
      </c>
      <c r="E66" s="36" t="s">
        <v>217</v>
      </c>
      <c r="F66" s="38">
        <v>30</v>
      </c>
      <c r="G66" s="39">
        <f>ROUND(C66*F66*'FORMULARZ OFERTOWY'!B$24%/365,2)</f>
        <v>0</v>
      </c>
      <c r="H66" s="39">
        <f>ROUND(C66*F66*'FORMULARZ OFERTOWY'!D$24%/365,2)</f>
        <v>0</v>
      </c>
      <c r="I66" s="39">
        <f t="shared" si="0"/>
        <v>0</v>
      </c>
    </row>
    <row r="67" spans="1:9" x14ac:dyDescent="0.25">
      <c r="A67" s="36" t="s">
        <v>218</v>
      </c>
      <c r="B67" s="41">
        <v>38000</v>
      </c>
      <c r="C67" s="37">
        <v>228000</v>
      </c>
      <c r="D67" s="36" t="s">
        <v>219</v>
      </c>
      <c r="E67" s="36" t="s">
        <v>220</v>
      </c>
      <c r="F67" s="38">
        <v>31</v>
      </c>
      <c r="G67" s="39">
        <f>ROUND(C67*F67*'FORMULARZ OFERTOWY'!B$24%/365,2)</f>
        <v>0</v>
      </c>
      <c r="H67" s="39">
        <f>ROUND(C67*F67*'FORMULARZ OFERTOWY'!D$24%/365,2)</f>
        <v>0</v>
      </c>
      <c r="I67" s="39">
        <f t="shared" si="0"/>
        <v>0</v>
      </c>
    </row>
    <row r="68" spans="1:9" x14ac:dyDescent="0.25">
      <c r="A68" s="36" t="s">
        <v>221</v>
      </c>
      <c r="B68" s="41">
        <v>38000</v>
      </c>
      <c r="C68" s="37">
        <v>190000</v>
      </c>
      <c r="D68" s="36" t="s">
        <v>222</v>
      </c>
      <c r="E68" s="36" t="s">
        <v>223</v>
      </c>
      <c r="F68" s="38">
        <v>31</v>
      </c>
      <c r="G68" s="39">
        <f>ROUND(C68*F68*'FORMULARZ OFERTOWY'!B$24%/365,2)</f>
        <v>0</v>
      </c>
      <c r="H68" s="39">
        <f>ROUND(C68*F68*'FORMULARZ OFERTOWY'!D$24%/365,2)</f>
        <v>0</v>
      </c>
      <c r="I68" s="39">
        <f t="shared" si="0"/>
        <v>0</v>
      </c>
    </row>
    <row r="69" spans="1:9" x14ac:dyDescent="0.25">
      <c r="A69" s="36" t="s">
        <v>224</v>
      </c>
      <c r="B69" s="41">
        <v>38000</v>
      </c>
      <c r="C69" s="37">
        <v>152000</v>
      </c>
      <c r="D69" s="36" t="s">
        <v>225</v>
      </c>
      <c r="E69" s="36" t="s">
        <v>226</v>
      </c>
      <c r="F69" s="38">
        <v>30</v>
      </c>
      <c r="G69" s="39">
        <f>ROUND(C69*F69*'FORMULARZ OFERTOWY'!B$24%/365,2)</f>
        <v>0</v>
      </c>
      <c r="H69" s="39">
        <f>ROUND(C69*F69*'FORMULARZ OFERTOWY'!D$24%/365,2)</f>
        <v>0</v>
      </c>
      <c r="I69" s="39">
        <f t="shared" si="0"/>
        <v>0</v>
      </c>
    </row>
    <row r="70" spans="1:9" x14ac:dyDescent="0.25">
      <c r="A70" s="36" t="s">
        <v>227</v>
      </c>
      <c r="B70" s="41">
        <v>38000</v>
      </c>
      <c r="C70" s="37">
        <v>114000</v>
      </c>
      <c r="D70" s="36" t="s">
        <v>228</v>
      </c>
      <c r="E70" s="36" t="s">
        <v>229</v>
      </c>
      <c r="F70" s="38">
        <v>31</v>
      </c>
      <c r="G70" s="39">
        <f>ROUND(C70*F70*'FORMULARZ OFERTOWY'!B$24%/365,2)</f>
        <v>0</v>
      </c>
      <c r="H70" s="39">
        <f>ROUND(C70*F70*'FORMULARZ OFERTOWY'!D$24%/365,2)</f>
        <v>0</v>
      </c>
      <c r="I70" s="39">
        <f t="shared" si="0"/>
        <v>0</v>
      </c>
    </row>
    <row r="71" spans="1:9" x14ac:dyDescent="0.25">
      <c r="A71" s="36" t="s">
        <v>230</v>
      </c>
      <c r="B71" s="41">
        <v>38000</v>
      </c>
      <c r="C71" s="37">
        <v>76000</v>
      </c>
      <c r="D71" s="36" t="s">
        <v>231</v>
      </c>
      <c r="E71" s="36" t="s">
        <v>232</v>
      </c>
      <c r="F71" s="38">
        <v>30</v>
      </c>
      <c r="G71" s="39">
        <f>ROUND(C71*F71*'FORMULARZ OFERTOWY'!B$24%/365,2)</f>
        <v>0</v>
      </c>
      <c r="H71" s="39">
        <f>ROUND(C71*F71*'FORMULARZ OFERTOWY'!D$24%/365,2)</f>
        <v>0</v>
      </c>
      <c r="I71" s="39">
        <f t="shared" si="0"/>
        <v>0</v>
      </c>
    </row>
    <row r="72" spans="1:9" x14ac:dyDescent="0.25">
      <c r="A72" s="36" t="s">
        <v>233</v>
      </c>
      <c r="B72" s="41">
        <v>38000</v>
      </c>
      <c r="C72" s="37">
        <v>38000</v>
      </c>
      <c r="D72" s="36" t="s">
        <v>234</v>
      </c>
      <c r="E72" s="36" t="s">
        <v>235</v>
      </c>
      <c r="F72" s="38">
        <v>31</v>
      </c>
      <c r="G72" s="39">
        <f>ROUND(C72*F72*'FORMULARZ OFERTOWY'!B$24%/365,2)</f>
        <v>0</v>
      </c>
      <c r="H72" s="39">
        <f>ROUND(C72*F72*'FORMULARZ OFERTOWY'!D$24%/365,2)</f>
        <v>0</v>
      </c>
      <c r="I72" s="39">
        <f t="shared" si="0"/>
        <v>0</v>
      </c>
    </row>
    <row r="73" spans="1:9" ht="15" customHeight="1" x14ac:dyDescent="0.25">
      <c r="A73" s="42"/>
      <c r="B73" s="43"/>
      <c r="C73" s="44"/>
      <c r="D73" s="42"/>
      <c r="E73" s="42"/>
      <c r="F73" s="38" t="s">
        <v>242</v>
      </c>
      <c r="G73" s="45">
        <f t="shared" ref="G73:H73" si="1">SUM(G9:G72)</f>
        <v>0</v>
      </c>
      <c r="H73" s="45">
        <f t="shared" si="1"/>
        <v>0</v>
      </c>
      <c r="I73" s="46">
        <f>SUM(I9:I72)</f>
        <v>0</v>
      </c>
    </row>
    <row r="74" spans="1:9" x14ac:dyDescent="0.25">
      <c r="B74" s="25"/>
    </row>
    <row r="75" spans="1:9" x14ac:dyDescent="0.25">
      <c r="A75" s="26" t="s">
        <v>236</v>
      </c>
    </row>
    <row r="76" spans="1:9" x14ac:dyDescent="0.25">
      <c r="A76" s="26"/>
    </row>
    <row r="77" spans="1:9" x14ac:dyDescent="0.25">
      <c r="A77" s="115" t="s">
        <v>20</v>
      </c>
      <c r="B77" s="115"/>
      <c r="C77" s="127" t="s">
        <v>237</v>
      </c>
      <c r="D77" s="127"/>
      <c r="E77" s="115" t="s">
        <v>238</v>
      </c>
      <c r="F77" s="115"/>
      <c r="G77" s="115"/>
    </row>
    <row r="78" spans="1:9" x14ac:dyDescent="0.25">
      <c r="A78" s="114">
        <v>1600000</v>
      </c>
      <c r="B78" s="114"/>
      <c r="C78" s="113">
        <f>'FORMULARZ OFERTOWY'!H24</f>
        <v>0</v>
      </c>
      <c r="D78" s="113"/>
      <c r="E78" s="116">
        <f>'FORMULARZ OFERTOWY'!I24</f>
        <v>0</v>
      </c>
      <c r="F78" s="117"/>
      <c r="G78" s="117"/>
    </row>
    <row r="80" spans="1:9" x14ac:dyDescent="0.25">
      <c r="A80" s="27" t="s">
        <v>3</v>
      </c>
      <c r="C80" s="28"/>
    </row>
    <row r="81" spans="1:12" x14ac:dyDescent="0.25">
      <c r="A81" s="27"/>
      <c r="C81" s="28"/>
    </row>
    <row r="82" spans="1:12" x14ac:dyDescent="0.25">
      <c r="A82" s="120" t="s">
        <v>239</v>
      </c>
      <c r="B82" s="120"/>
      <c r="C82" s="120" t="s">
        <v>240</v>
      </c>
      <c r="D82" s="120"/>
      <c r="E82" s="120" t="s">
        <v>241</v>
      </c>
      <c r="F82" s="120"/>
      <c r="G82" s="120"/>
    </row>
    <row r="83" spans="1:12" ht="32.25" customHeight="1" x14ac:dyDescent="0.25">
      <c r="A83" s="121"/>
      <c r="B83" s="121"/>
      <c r="C83" s="113">
        <f>'FORMULARZ OFERTOWY'!J24</f>
        <v>0</v>
      </c>
      <c r="D83" s="113"/>
      <c r="E83" s="122">
        <f>A78*C83/100</f>
        <v>0</v>
      </c>
      <c r="F83" s="123"/>
      <c r="G83" s="123"/>
    </row>
    <row r="93" spans="1:12" x14ac:dyDescent="0.25">
      <c r="A93" s="119"/>
      <c r="B93" s="119"/>
      <c r="C93" s="29" t="s">
        <v>40</v>
      </c>
      <c r="D93" s="119"/>
      <c r="E93" s="119"/>
      <c r="F93" s="20" t="s">
        <v>41</v>
      </c>
      <c r="G93" s="30"/>
      <c r="H93" s="30"/>
      <c r="I93" s="30"/>
      <c r="J93" s="31"/>
      <c r="K93" s="31"/>
      <c r="L93" s="31"/>
    </row>
    <row r="94" spans="1:12" ht="36" customHeight="1" x14ac:dyDescent="0.25">
      <c r="G94" s="118" t="s">
        <v>244</v>
      </c>
      <c r="H94" s="118"/>
      <c r="I94" s="118"/>
      <c r="J94" s="32"/>
      <c r="K94" s="32"/>
      <c r="L94" s="32"/>
    </row>
  </sheetData>
  <sheetProtection algorithmName="SHA-512" hashValue="1fJksmNceQwsonQbe0/Y7mXoaS3jO1YDzT0mrCpcIGp/a79lcpEC4CIe0XgLf36dNkTClA9JwhYqNnSyFmPu3g==" saltValue="tBDUvkXIbRAErV06PLllQw==" spinCount="100000" sheet="1" objects="1" scenarios="1"/>
  <mergeCells count="19">
    <mergeCell ref="A1:C1"/>
    <mergeCell ref="A2:C2"/>
    <mergeCell ref="A3:C3"/>
    <mergeCell ref="A6:I6"/>
    <mergeCell ref="A77:B77"/>
    <mergeCell ref="C77:D77"/>
    <mergeCell ref="C78:D78"/>
    <mergeCell ref="A78:B78"/>
    <mergeCell ref="E77:G77"/>
    <mergeCell ref="E78:G78"/>
    <mergeCell ref="G94:I94"/>
    <mergeCell ref="A93:B93"/>
    <mergeCell ref="D93:E93"/>
    <mergeCell ref="A82:B82"/>
    <mergeCell ref="A83:B83"/>
    <mergeCell ref="C82:D82"/>
    <mergeCell ref="E82:G82"/>
    <mergeCell ref="E83:G83"/>
    <mergeCell ref="C83:D83"/>
  </mergeCells>
  <pageMargins left="0.59055118110236227" right="0.59055118110236227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O9" sqref="O9"/>
    </sheetView>
  </sheetViews>
  <sheetFormatPr defaultRowHeight="15" x14ac:dyDescent="0.25"/>
  <cols>
    <col min="1" max="1" width="14.42578125" style="7" customWidth="1"/>
    <col min="2" max="2" width="17.140625" style="7" customWidth="1"/>
    <col min="3" max="8" width="9.140625" style="7"/>
    <col min="9" max="9" width="10.5703125" style="7" customWidth="1"/>
    <col min="10" max="16384" width="9.140625" style="7"/>
  </cols>
  <sheetData>
    <row r="1" spans="1:13" s="3" customFormat="1" x14ac:dyDescent="0.25">
      <c r="A1" s="1" t="s">
        <v>261</v>
      </c>
      <c r="B1" s="2"/>
      <c r="C1" s="2"/>
      <c r="D1" s="2"/>
      <c r="E1" s="2"/>
      <c r="F1" s="2"/>
      <c r="G1" s="2"/>
      <c r="H1" s="2"/>
      <c r="I1" s="2"/>
    </row>
    <row r="2" spans="1:13" x14ac:dyDescent="0.25">
      <c r="A2" s="4"/>
      <c r="B2" s="5" t="s">
        <v>262</v>
      </c>
      <c r="C2" s="4"/>
      <c r="D2" s="6"/>
      <c r="E2" s="6"/>
      <c r="F2" s="6"/>
      <c r="G2" s="6"/>
      <c r="H2" s="6"/>
      <c r="I2" s="4"/>
      <c r="K2" s="8"/>
      <c r="L2" s="8"/>
      <c r="M2" s="8"/>
    </row>
    <row r="3" spans="1:13" x14ac:dyDescent="0.25">
      <c r="A3" s="5" t="s">
        <v>262</v>
      </c>
      <c r="B3" s="77">
        <f>'FORMULARZ OFERTOWY'!M24</f>
        <v>0</v>
      </c>
      <c r="C3" s="9"/>
      <c r="D3" s="6"/>
      <c r="E3" s="6"/>
      <c r="F3" s="6"/>
      <c r="G3" s="6"/>
      <c r="H3" s="6"/>
      <c r="I3" s="4"/>
    </row>
    <row r="4" spans="1:13" x14ac:dyDescent="0.25">
      <c r="A4" s="5"/>
      <c r="B4" s="9"/>
      <c r="C4" s="10" t="s">
        <v>263</v>
      </c>
      <c r="D4" s="11" t="s">
        <v>264</v>
      </c>
      <c r="E4" s="11" t="s">
        <v>265</v>
      </c>
      <c r="F4" s="11" t="s">
        <v>266</v>
      </c>
      <c r="G4" s="11" t="s">
        <v>267</v>
      </c>
      <c r="H4" s="11" t="s">
        <v>268</v>
      </c>
      <c r="I4" s="4"/>
    </row>
    <row r="5" spans="1:13" x14ac:dyDescent="0.25">
      <c r="A5" s="5" t="s">
        <v>269</v>
      </c>
      <c r="B5" s="4"/>
      <c r="C5" s="12"/>
      <c r="D5" s="13">
        <f>ROUND((B3-INT(B3))*100,0)</f>
        <v>0</v>
      </c>
      <c r="E5" s="13">
        <f>IF(B3&gt;=1,VALUE(RIGHT(LEFT(INT(B3),LEN(INT(B3))),3)),0)</f>
        <v>0</v>
      </c>
      <c r="F5" s="13">
        <f>IF(B3&gt;=1000,VALUE(TEXT(RIGHT(LEFT(INT(B3),LEN(INT(B3))-3),3),"000")),0)</f>
        <v>0</v>
      </c>
      <c r="G5" s="13">
        <f>IF(B3&gt;=1000000,VALUE(TEXT(RIGHT(LEFT(INT(B3),LEN(INT(B3))-6),3),"000")),0)</f>
        <v>0</v>
      </c>
      <c r="H5" s="13">
        <f>IF(B3&gt;=1000000000,VALUE(TEXT(RIGHT(LEFT(INT(B3),LEN(INT(B3))-9),3),"000")),0)</f>
        <v>0</v>
      </c>
      <c r="I5" s="4"/>
    </row>
    <row r="6" spans="1:13" x14ac:dyDescent="0.25">
      <c r="A6" s="5" t="s">
        <v>270</v>
      </c>
      <c r="B6" s="14"/>
      <c r="C6" s="14" t="str">
        <f>ROUND((B3-INT(B3))*100,0)&amp;"/"&amp;100 &amp; " groszy"</f>
        <v>0/100 groszy</v>
      </c>
      <c r="D6" s="14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15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15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15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14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14"/>
    </row>
    <row r="7" spans="1:13" x14ac:dyDescent="0.25">
      <c r="A7" s="4"/>
      <c r="B7" s="4"/>
      <c r="C7" s="4"/>
      <c r="D7" s="6"/>
      <c r="E7" s="6"/>
      <c r="F7" s="6"/>
      <c r="G7" s="6"/>
      <c r="H7" s="6"/>
      <c r="I7" s="4"/>
    </row>
    <row r="8" spans="1:13" x14ac:dyDescent="0.25">
      <c r="A8" s="5" t="s">
        <v>271</v>
      </c>
      <c r="B8" s="78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79"/>
      <c r="D8" s="79"/>
      <c r="E8" s="79"/>
      <c r="F8" s="79"/>
      <c r="G8" s="79"/>
      <c r="H8" s="79"/>
      <c r="I8" s="80"/>
    </row>
    <row r="9" spans="1:13" x14ac:dyDescent="0.25">
      <c r="A9" s="5" t="s">
        <v>272</v>
      </c>
      <c r="B9" s="78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79"/>
      <c r="D9" s="79"/>
      <c r="E9" s="79"/>
      <c r="F9" s="79"/>
      <c r="G9" s="79"/>
      <c r="H9" s="79"/>
      <c r="I9" s="80"/>
    </row>
    <row r="10" spans="1:13" x14ac:dyDescent="0.25">
      <c r="A10" s="5" t="s">
        <v>273</v>
      </c>
      <c r="B10" s="78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79"/>
      <c r="D10" s="79"/>
      <c r="E10" s="79"/>
      <c r="F10" s="79"/>
      <c r="G10" s="79"/>
      <c r="H10" s="79"/>
      <c r="I10" s="80"/>
    </row>
    <row r="11" spans="1:13" x14ac:dyDescent="0.25">
      <c r="A11" s="5"/>
      <c r="B11" s="4"/>
      <c r="C11" s="4"/>
      <c r="D11" s="6"/>
      <c r="E11" s="6"/>
      <c r="F11" s="6"/>
      <c r="G11" s="6"/>
      <c r="H11" s="6"/>
      <c r="I11" s="4"/>
    </row>
    <row r="12" spans="1:13" s="19" customFormat="1" ht="12.75" x14ac:dyDescent="0.25">
      <c r="A12" s="16"/>
      <c r="B12" s="16"/>
      <c r="C12" s="16"/>
      <c r="D12" s="17"/>
      <c r="E12" s="17"/>
      <c r="F12" s="17"/>
      <c r="G12" s="17"/>
      <c r="H12" s="17"/>
      <c r="I12" s="18" t="s">
        <v>274</v>
      </c>
    </row>
    <row r="15" spans="1:13" x14ac:dyDescent="0.25">
      <c r="A15" s="81"/>
      <c r="B15" s="82"/>
      <c r="C15" s="82"/>
      <c r="D15" s="82"/>
      <c r="E15" s="82"/>
      <c r="F15" s="82"/>
      <c r="G15" s="82"/>
      <c r="H15" s="82"/>
      <c r="I15" s="82"/>
    </row>
    <row r="16" spans="1:13" x14ac:dyDescent="0.25">
      <c r="A16" s="4"/>
      <c r="B16" s="5" t="s">
        <v>262</v>
      </c>
      <c r="C16" s="4"/>
      <c r="D16" s="6"/>
      <c r="E16" s="6"/>
      <c r="F16" s="6"/>
      <c r="G16" s="6"/>
      <c r="H16" s="6"/>
      <c r="I16" s="4"/>
      <c r="K16" s="8"/>
      <c r="L16" s="8"/>
      <c r="M16" s="8"/>
    </row>
    <row r="17" spans="1:13" x14ac:dyDescent="0.25">
      <c r="A17" s="5" t="s">
        <v>262</v>
      </c>
      <c r="B17" s="77"/>
      <c r="C17" s="9"/>
      <c r="D17" s="6"/>
      <c r="E17" s="6"/>
      <c r="F17" s="6"/>
      <c r="G17" s="6"/>
      <c r="H17" s="6"/>
      <c r="I17" s="4"/>
    </row>
    <row r="18" spans="1:13" x14ac:dyDescent="0.25">
      <c r="A18" s="5"/>
      <c r="B18" s="9"/>
      <c r="C18" s="10" t="s">
        <v>263</v>
      </c>
      <c r="D18" s="11" t="s">
        <v>264</v>
      </c>
      <c r="E18" s="11" t="s">
        <v>265</v>
      </c>
      <c r="F18" s="11" t="s">
        <v>266</v>
      </c>
      <c r="G18" s="11" t="s">
        <v>267</v>
      </c>
      <c r="H18" s="11" t="s">
        <v>268</v>
      </c>
      <c r="I18" s="4"/>
    </row>
    <row r="19" spans="1:13" x14ac:dyDescent="0.25">
      <c r="A19" s="5" t="s">
        <v>269</v>
      </c>
      <c r="B19" s="4"/>
      <c r="C19" s="12"/>
      <c r="D19" s="13">
        <f>ROUND((B17-INT(B17))*100,0)</f>
        <v>0</v>
      </c>
      <c r="E19" s="13">
        <f>IF(B17&gt;=1,VALUE(RIGHT(LEFT(INT(B17),LEN(INT(B17))),3)),0)</f>
        <v>0</v>
      </c>
      <c r="F19" s="13">
        <f>IF(B17&gt;=1000,VALUE(TEXT(RIGHT(LEFT(INT(B17),LEN(INT(B17))-3),3),"000")),0)</f>
        <v>0</v>
      </c>
      <c r="G19" s="13">
        <f>IF(B17&gt;=1000000,VALUE(TEXT(RIGHT(LEFT(INT(B17),LEN(INT(B17))-6),3),"000")),0)</f>
        <v>0</v>
      </c>
      <c r="H19" s="13">
        <f>IF(B17&gt;=1000000000,VALUE(TEXT(RIGHT(LEFT(INT(B17),LEN(INT(B17))-9),3),"000")),0)</f>
        <v>0</v>
      </c>
      <c r="I19" s="4"/>
    </row>
    <row r="20" spans="1:13" x14ac:dyDescent="0.25">
      <c r="A20" s="5" t="s">
        <v>270</v>
      </c>
      <c r="B20" s="14"/>
      <c r="C20" s="14" t="str">
        <f>ROUND((B17-INT(B17))*100,0)&amp;"/"&amp;100 &amp; " groszy"</f>
        <v>0/100 groszy</v>
      </c>
      <c r="D20" s="14" t="str">
        <f>IF(B17=0,"",IF(D19&lt;=20,IF(D19=0,"zero",INDEX(excelblog_Jednosci,D19)),INDEX(excelblog_Dziesiatki,INT(D19/10))&amp;IF(MOD(D19,10)," " &amp;INDEX(excelblog_Jednosci,MOD(D19,10)),"")))&amp; " " &amp;IF(B17=0,"",INDEX(IF(D19&lt;20,{"groszy";"grosz";"grosze";"groszy"},{"groszy";"grosze";"groszy"}),MATCH(IF(D19&lt;20,D19,MOD(D19,10)),IF(D19&lt;20,{0;1;2;5},{0;2;5}),1)))</f>
        <v xml:space="preserve"> </v>
      </c>
      <c r="E20" s="15" t="str">
        <f>IF(OR(B17&lt;1,INT(E19/100)=0),"",INDEX(excelblog_Setki,INT(E19/100)))&amp; IF(E19-(INT(E19/100)*100)&lt;=20,IF(E19-(INT(E19/100)*100)=0,IF(OR(E19&gt;0,B17&lt;1),"","złotych")," " &amp;INDEX(excelblog_Jednosci,E19-(INT(E19/100)*100)))," " &amp;INDEX(excelblog_Dziesiatki,INT((E19-(INT(E19/100)*100))/10))&amp;IF(MOD((E19-(INT(E19/100)*100)),10)," "&amp;INDEX(excelblog_Jednosci,MOD((E19-(INT(E19/100)*100)),10)),""))&amp;IF(E19=0,""," " &amp;INDEX(IF(E19&lt;20,{"złotych";"złoty";"złote";"złotych"},{"złotych";"złote";"złotych"}),MATCH(IF(E19-(INT(E19/100)*100)&lt;20,E19-(INT(E19/100)*100),MOD((E19-(INT(E19/100)*100)),10)),IF(E19&lt;20,{0;1;2;5},{0;2;5}),1)))</f>
        <v/>
      </c>
      <c r="F20" s="15" t="str">
        <f>IF(OR(B17&lt;1,INT(F19/100)=0),"",INDEX(excelblog_Setki,INT(F19/100)))&amp; IF(F19-(INT(F19/100)*100)&lt;=20,IF(F19-(INT(F19/100)*100)=0,""," " &amp;INDEX(excelblog_Jednosci,F19-(INT(F19/100)*100)))," " &amp;INDEX(excelblog_Dziesiatki,INT((F19-(INT(F19/100)*100))/10))&amp;IF(MOD((F19-(INT(F19/100)*100)),10)," "&amp;INDEX(excelblog_Jednosci,MOD((F19-(INT(F19/100)*100)),10)),""))&amp;IF(F19=0,""," " &amp;INDEX(IF(F19&lt;20,{"";"tysiąc";"tysiące";"tysięcy"},{"tysięcy";"tysiące";"tysięcy"}),MATCH(IF(F19-(INT(F19/100)*100)&lt;20,F19-(INT(F19/100)*100),MOD((F19-(INT(F19/100)*100)),10)),IF(F19&lt;20,{0;1;2;5},{0;2;5}),1)))</f>
        <v/>
      </c>
      <c r="G20" s="15" t="str">
        <f>IF(OR(B17&lt;1,INT(G19/100)=0),"",INDEX(excelblog_Setki,INT(G19/100)))&amp; IF(G19-(INT(G19/100)*100)&lt;=20,IF(G19-(INT(G19/100)*100)=0,""," " &amp;INDEX(excelblog_Jednosci,G19-(INT(G19/100)*100)))," " &amp;INDEX(excelblog_Dziesiatki,INT((G19-(INT(G19/100)*100))/10))&amp;IF(MOD((G19-(INT(G19/100)*100)),10)," "&amp;INDEX(excelblog_Jednosci,MOD((G19-(INT(G19/100)*100)),10)),""))&amp;IF(G19=0,""," " &amp;INDEX(IF(G19&lt;20,{"";"milion";"miliony";"milionów"},{"milionów";"miliony";"milionów"}),MATCH(IF(G19-(INT(G19/100)*100)&lt;20,G19-(INT(G19/100)*100),MOD((G19-(INT(G19/100)*100)),10)),IF(G19&lt;20,{0;1;2;5},{0;2;5}),1)))</f>
        <v/>
      </c>
      <c r="H20" s="14" t="str">
        <f>IF(OR(B17&lt;1,INT(H19/100)=0),"",INDEX(excelblog_Setki,INT(H19/100)))&amp; IF(H19-(INT(H19/100)*100)&lt;=20,IF(H19-(INT(H19/100)*100)=0,""," " &amp;INDEX(excelblog_Jednosci,H19-(INT(H19/100)*100)))," " &amp;INDEX(excelblog_Dziesiatki,INT((H19-(INT(H19/100)*100))/10))&amp;IF(MOD((H19-(INT(H19/100)*100)),10)," "&amp;INDEX(excelblog_Jednosci,MOD((H19-(INT(H19/100)*100)),10)),""))&amp;IF(H19=0,""," " &amp;INDEX(IF(H19&lt;20,{"";"miliard";"miliardy";"miliardów"},{"miliardów";"miliardy";"miliardów"}),MATCH(IF(H19-(INT(H19/100)*100)&lt;20,H19-(INT(H19/100)*100),MOD((H19-(INT(H19/100)*100)),10)),IF(H19&lt;20,{0;1;2;5},{0;2;5}),1)))</f>
        <v/>
      </c>
      <c r="I20" s="14"/>
    </row>
    <row r="21" spans="1:13" x14ac:dyDescent="0.25">
      <c r="A21" s="4"/>
      <c r="B21" s="4"/>
      <c r="C21" s="4"/>
      <c r="D21" s="6"/>
      <c r="E21" s="6"/>
      <c r="F21" s="6"/>
      <c r="G21" s="6"/>
      <c r="H21" s="6"/>
      <c r="I21" s="4"/>
    </row>
    <row r="22" spans="1:13" x14ac:dyDescent="0.25">
      <c r="A22" s="5" t="s">
        <v>271</v>
      </c>
      <c r="B22" s="78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 ","")&amp;IF(TRIM(D20)&lt;&gt;"",D20&amp;" ","")))</f>
        <v>W polu z kwotą nie znajduje się liczba</v>
      </c>
      <c r="C22" s="79"/>
      <c r="D22" s="79"/>
      <c r="E22" s="79"/>
      <c r="F22" s="79"/>
      <c r="G22" s="79"/>
      <c r="H22" s="79"/>
      <c r="I22" s="80"/>
    </row>
    <row r="23" spans="1:13" x14ac:dyDescent="0.25">
      <c r="A23" s="5" t="s">
        <v>272</v>
      </c>
      <c r="B23" s="78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","")&amp;IF(TRIM(E20)&lt;&gt;"",TRIM(E20)&amp;", ","")&amp;IF(TRIM(D20)&lt;&gt;"",D20&amp;" ","")))</f>
        <v>W polu z kwotą nie znajduje się liczba</v>
      </c>
      <c r="C23" s="79"/>
      <c r="D23" s="79"/>
      <c r="E23" s="79"/>
      <c r="F23" s="79"/>
      <c r="G23" s="79"/>
      <c r="H23" s="79"/>
      <c r="I23" s="80"/>
    </row>
    <row r="24" spans="1:13" x14ac:dyDescent="0.25">
      <c r="A24" s="5" t="s">
        <v>273</v>
      </c>
      <c r="B24" s="78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 ","")&amp;IF(TRIM(D20)&lt;&gt;"",C20&amp;" ","")))</f>
        <v>W polu z kwotą nie znajduje się liczba</v>
      </c>
      <c r="C24" s="79"/>
      <c r="D24" s="79"/>
      <c r="E24" s="79"/>
      <c r="F24" s="79"/>
      <c r="G24" s="79"/>
      <c r="H24" s="79"/>
      <c r="I24" s="80"/>
    </row>
    <row r="25" spans="1:13" x14ac:dyDescent="0.25">
      <c r="A25" s="5"/>
      <c r="B25" s="4"/>
      <c r="C25" s="4"/>
      <c r="D25" s="6"/>
      <c r="E25" s="6"/>
      <c r="F25" s="6"/>
      <c r="G25" s="6"/>
      <c r="H25" s="6"/>
      <c r="I25" s="4"/>
    </row>
    <row r="26" spans="1:13" s="19" customFormat="1" ht="12.75" x14ac:dyDescent="0.25">
      <c r="A26" s="16"/>
      <c r="B26" s="16"/>
      <c r="C26" s="16"/>
      <c r="D26" s="17"/>
      <c r="E26" s="17"/>
      <c r="F26" s="17"/>
      <c r="G26" s="17"/>
      <c r="H26" s="17"/>
      <c r="I26" s="18" t="s">
        <v>274</v>
      </c>
    </row>
    <row r="29" spans="1:13" x14ac:dyDescent="0.25">
      <c r="A29" s="81"/>
      <c r="B29" s="82"/>
      <c r="C29" s="82"/>
      <c r="D29" s="82"/>
      <c r="E29" s="82"/>
      <c r="F29" s="82"/>
      <c r="G29" s="82"/>
      <c r="H29" s="82"/>
      <c r="I29" s="82"/>
    </row>
    <row r="30" spans="1:13" x14ac:dyDescent="0.25">
      <c r="A30" s="4"/>
      <c r="B30" s="5" t="s">
        <v>262</v>
      </c>
      <c r="C30" s="4"/>
      <c r="D30" s="6"/>
      <c r="E30" s="6"/>
      <c r="F30" s="6"/>
      <c r="G30" s="6"/>
      <c r="H30" s="6"/>
      <c r="I30" s="4"/>
      <c r="K30" s="8"/>
      <c r="L30" s="8"/>
      <c r="M30" s="8"/>
    </row>
    <row r="31" spans="1:13" x14ac:dyDescent="0.25">
      <c r="A31" s="5" t="s">
        <v>262</v>
      </c>
      <c r="B31" s="77"/>
      <c r="C31" s="9"/>
      <c r="D31" s="6"/>
      <c r="E31" s="6"/>
      <c r="F31" s="6"/>
      <c r="G31" s="6"/>
      <c r="H31" s="6"/>
      <c r="I31" s="4"/>
    </row>
    <row r="32" spans="1:13" x14ac:dyDescent="0.25">
      <c r="A32" s="5"/>
      <c r="B32" s="9"/>
      <c r="C32" s="10" t="s">
        <v>263</v>
      </c>
      <c r="D32" s="11" t="s">
        <v>264</v>
      </c>
      <c r="E32" s="11" t="s">
        <v>265</v>
      </c>
      <c r="F32" s="11" t="s">
        <v>266</v>
      </c>
      <c r="G32" s="11" t="s">
        <v>267</v>
      </c>
      <c r="H32" s="11" t="s">
        <v>268</v>
      </c>
      <c r="I32" s="4"/>
    </row>
    <row r="33" spans="1:9" x14ac:dyDescent="0.25">
      <c r="A33" s="5" t="s">
        <v>269</v>
      </c>
      <c r="B33" s="4"/>
      <c r="C33" s="12"/>
      <c r="D33" s="13">
        <f>ROUND((B31-INT(B31))*100,0)</f>
        <v>0</v>
      </c>
      <c r="E33" s="13">
        <f>IF(B31&gt;=1,VALUE(RIGHT(LEFT(INT(B31),LEN(INT(B31))),3)),0)</f>
        <v>0</v>
      </c>
      <c r="F33" s="13">
        <f>IF(B31&gt;=1000,VALUE(TEXT(RIGHT(LEFT(INT(B31),LEN(INT(B31))-3),3),"000")),0)</f>
        <v>0</v>
      </c>
      <c r="G33" s="13">
        <f>IF(B31&gt;=1000000,VALUE(TEXT(RIGHT(LEFT(INT(B31),LEN(INT(B31))-6),3),"000")),0)</f>
        <v>0</v>
      </c>
      <c r="H33" s="13">
        <f>IF(B31&gt;=1000000000,VALUE(TEXT(RIGHT(LEFT(INT(B31),LEN(INT(B31))-9),3),"000")),0)</f>
        <v>0</v>
      </c>
      <c r="I33" s="4"/>
    </row>
    <row r="34" spans="1:9" x14ac:dyDescent="0.25">
      <c r="A34" s="5" t="s">
        <v>270</v>
      </c>
      <c r="B34" s="14"/>
      <c r="C34" s="14" t="str">
        <f>ROUND((B31-INT(B31))*100,0)&amp;"/"&amp;100 &amp; " groszy"</f>
        <v>0/100 groszy</v>
      </c>
      <c r="D34" s="14" t="str">
        <f>IF(B31=0,"",IF(D33&lt;=20,IF(D33=0,"zero",INDEX(excelblog_Jednosci,D33)),INDEX(excelblog_Dziesiatki,INT(D33/10))&amp;IF(MOD(D33,10)," " &amp;INDEX(excelblog_Jednosci,MOD(D33,10)),"")))&amp; " " &amp;IF(B31=0,"",INDEX(IF(D33&lt;20,{"groszy";"grosz";"grosze";"groszy"},{"groszy";"grosze";"groszy"}),MATCH(IF(D33&lt;20,D33,MOD(D33,10)),IF(D33&lt;20,{0;1;2;5},{0;2;5}),1)))</f>
        <v xml:space="preserve"> </v>
      </c>
      <c r="E34" s="15" t="str">
        <f>IF(OR(B31&lt;1,INT(E33/100)=0),"",INDEX(excelblog_Setki,INT(E33/100)))&amp; IF(E33-(INT(E33/100)*100)&lt;=20,IF(E33-(INT(E33/100)*100)=0,IF(OR(E33&gt;0,B31&lt;1),"","złotych")," " &amp;INDEX(excelblog_Jednosci,E33-(INT(E33/100)*100)))," " &amp;INDEX(excelblog_Dziesiatki,INT((E33-(INT(E33/100)*100))/10))&amp;IF(MOD((E33-(INT(E33/100)*100)),10)," "&amp;INDEX(excelblog_Jednosci,MOD((E33-(INT(E33/100)*100)),10)),""))&amp;IF(E33=0,""," " &amp;INDEX(IF(E33&lt;20,{"złotych";"złoty";"złote";"złotych"},{"złotych";"złote";"złotych"}),MATCH(IF(E33-(INT(E33/100)*100)&lt;20,E33-(INT(E33/100)*100),MOD((E33-(INT(E33/100)*100)),10)),IF(E33&lt;20,{0;1;2;5},{0;2;5}),1)))</f>
        <v/>
      </c>
      <c r="F34" s="15" t="str">
        <f>IF(OR(B31&lt;1,INT(F33/100)=0),"",INDEX(excelblog_Setki,INT(F33/100)))&amp; IF(F33-(INT(F33/100)*100)&lt;=20,IF(F33-(INT(F33/100)*100)=0,""," " &amp;INDEX(excelblog_Jednosci,F33-(INT(F33/100)*100)))," " &amp;INDEX(excelblog_Dziesiatki,INT((F33-(INT(F33/100)*100))/10))&amp;IF(MOD((F33-(INT(F33/100)*100)),10)," "&amp;INDEX(excelblog_Jednosci,MOD((F33-(INT(F33/100)*100)),10)),""))&amp;IF(F33=0,""," " &amp;INDEX(IF(F33&lt;20,{"";"tysiąc";"tysiące";"tysięcy"},{"tysięcy";"tysiące";"tysięcy"}),MATCH(IF(F33-(INT(F33/100)*100)&lt;20,F33-(INT(F33/100)*100),MOD((F33-(INT(F33/100)*100)),10)),IF(F33&lt;20,{0;1;2;5},{0;2;5}),1)))</f>
        <v/>
      </c>
      <c r="G34" s="15" t="str">
        <f>IF(OR(B31&lt;1,INT(G33/100)=0),"",INDEX(excelblog_Setki,INT(G33/100)))&amp; IF(G33-(INT(G33/100)*100)&lt;=20,IF(G33-(INT(G33/100)*100)=0,""," " &amp;INDEX(excelblog_Jednosci,G33-(INT(G33/100)*100)))," " &amp;INDEX(excelblog_Dziesiatki,INT((G33-(INT(G33/100)*100))/10))&amp;IF(MOD((G33-(INT(G33/100)*100)),10)," "&amp;INDEX(excelblog_Jednosci,MOD((G33-(INT(G33/100)*100)),10)),""))&amp;IF(G33=0,""," " &amp;INDEX(IF(G33&lt;20,{"";"milion";"miliony";"milionów"},{"milionów";"miliony";"milionów"}),MATCH(IF(G33-(INT(G33/100)*100)&lt;20,G33-(INT(G33/100)*100),MOD((G33-(INT(G33/100)*100)),10)),IF(G33&lt;20,{0;1;2;5},{0;2;5}),1)))</f>
        <v/>
      </c>
      <c r="H34" s="14" t="str">
        <f>IF(OR(B31&lt;1,INT(H33/100)=0),"",INDEX(excelblog_Setki,INT(H33/100)))&amp; IF(H33-(INT(H33/100)*100)&lt;=20,IF(H33-(INT(H33/100)*100)=0,""," " &amp;INDEX(excelblog_Jednosci,H33-(INT(H33/100)*100)))," " &amp;INDEX(excelblog_Dziesiatki,INT((H33-(INT(H33/100)*100))/10))&amp;IF(MOD((H33-(INT(H33/100)*100)),10)," "&amp;INDEX(excelblog_Jednosci,MOD((H33-(INT(H33/100)*100)),10)),""))&amp;IF(H33=0,""," " &amp;INDEX(IF(H33&lt;20,{"";"miliard";"miliardy";"miliardów"},{"miliardów";"miliardy";"miliardów"}),MATCH(IF(H33-(INT(H33/100)*100)&lt;20,H33-(INT(H33/100)*100),MOD((H33-(INT(H33/100)*100)),10)),IF(H33&lt;20,{0;1;2;5},{0;2;5}),1)))</f>
        <v/>
      </c>
      <c r="I34" s="14"/>
    </row>
    <row r="35" spans="1:9" x14ac:dyDescent="0.25">
      <c r="A35" s="4"/>
      <c r="B35" s="4"/>
      <c r="C35" s="4"/>
      <c r="D35" s="6"/>
      <c r="E35" s="6"/>
      <c r="F35" s="6"/>
      <c r="G35" s="6"/>
      <c r="H35" s="6"/>
      <c r="I35" s="4"/>
    </row>
    <row r="36" spans="1:9" x14ac:dyDescent="0.25">
      <c r="A36" s="5" t="s">
        <v>271</v>
      </c>
      <c r="B36" s="78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 ","")&amp;IF(TRIM(D34)&lt;&gt;"",D34&amp;" ","")))</f>
        <v>W polu z kwotą nie znajduje się liczba</v>
      </c>
      <c r="C36" s="79"/>
      <c r="D36" s="79"/>
      <c r="E36" s="79"/>
      <c r="F36" s="79"/>
      <c r="G36" s="79"/>
      <c r="H36" s="79"/>
      <c r="I36" s="80"/>
    </row>
    <row r="37" spans="1:9" x14ac:dyDescent="0.25">
      <c r="A37" s="5" t="s">
        <v>272</v>
      </c>
      <c r="B37" s="78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","")&amp;IF(TRIM(E34)&lt;&gt;"",TRIM(E34)&amp;", ","")&amp;IF(TRIM(D34)&lt;&gt;"",D34&amp;" ","")))</f>
        <v>W polu z kwotą nie znajduje się liczba</v>
      </c>
      <c r="C37" s="79"/>
      <c r="D37" s="79"/>
      <c r="E37" s="79"/>
      <c r="F37" s="79"/>
      <c r="G37" s="79"/>
      <c r="H37" s="79"/>
      <c r="I37" s="80"/>
    </row>
    <row r="38" spans="1:9" x14ac:dyDescent="0.25">
      <c r="A38" s="5" t="s">
        <v>273</v>
      </c>
      <c r="B38" s="78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 ","")&amp;IF(TRIM(D34)&lt;&gt;"",C34&amp;" ","")))</f>
        <v>W polu z kwotą nie znajduje się liczba</v>
      </c>
      <c r="C38" s="79"/>
      <c r="D38" s="79"/>
      <c r="E38" s="79"/>
      <c r="F38" s="79"/>
      <c r="G38" s="79"/>
      <c r="H38" s="79"/>
      <c r="I38" s="80"/>
    </row>
    <row r="39" spans="1:9" x14ac:dyDescent="0.25">
      <c r="A39" s="5"/>
      <c r="B39" s="4"/>
      <c r="C39" s="4"/>
      <c r="D39" s="6"/>
      <c r="E39" s="6"/>
      <c r="F39" s="6"/>
      <c r="G39" s="6"/>
      <c r="H39" s="6"/>
      <c r="I39" s="4"/>
    </row>
    <row r="40" spans="1:9" s="19" customFormat="1" ht="19.5" customHeight="1" x14ac:dyDescent="0.25">
      <c r="A40" s="16"/>
      <c r="B40" s="16"/>
      <c r="C40" s="16"/>
      <c r="D40" s="17"/>
      <c r="E40" s="17"/>
      <c r="F40" s="17"/>
      <c r="G40" s="17"/>
      <c r="H40" s="17"/>
      <c r="I40" s="18" t="s">
        <v>274</v>
      </c>
    </row>
  </sheetData>
  <sheetProtection algorithmName="SHA-512" hashValue="HJZ1cCR7KNBQbOHLbgJG9s1g93VlSN+zHn5/YlddPYIWaJe6VnV/d2Hf5MOeKXQqrD6V/9q9C7vQLA2hsTNWZg==" saltValue="bdrJaeo4FhpV31afOqBs0Q==" spinCount="100000" sheet="1" objects="1" scenarios="1"/>
  <hyperlinks>
    <hyperlink ref="I12" r:id="rId1"/>
    <hyperlink ref="I26" r:id="rId2"/>
    <hyperlink ref="I4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INSTRUKCJA</vt:lpstr>
      <vt:lpstr>FORMULARZ OFERTOWY</vt:lpstr>
      <vt:lpstr>KOSZTORYS OFERTOWY</vt:lpstr>
      <vt:lpstr>Excelblog.pl-kwoty slownie</vt:lpstr>
      <vt:lpstr>'FORMULARZ OFERTOWY'!Obszar_wydruku</vt:lpstr>
      <vt:lpstr>INSTRUKCJA!Obszar_wydruku</vt:lpstr>
      <vt:lpstr>'KOSZTORYS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2017-06-29T12:57:38Z</cp:lastPrinted>
  <dcterms:created xsi:type="dcterms:W3CDTF">2017-06-22T08:55:01Z</dcterms:created>
  <dcterms:modified xsi:type="dcterms:W3CDTF">2017-06-29T13:01:56Z</dcterms:modified>
</cp:coreProperties>
</file>